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040" tabRatio="727" activeTab="4"/>
  </bookViews>
  <sheets>
    <sheet name="Legend" sheetId="24" r:id="rId1"/>
    <sheet name="SCORECARD" sheetId="21" r:id="rId2"/>
    <sheet name="WFTE_UG" sheetId="1" r:id="rId3"/>
    <sheet name="WFTEs_Grad" sheetId="16" r:id="rId4"/>
    <sheet name="Scholars" sheetId="5" r:id="rId5"/>
    <sheet name="Student Financial Assistance" sheetId="6" r:id="rId6"/>
    <sheet name="Mobility" sheetId="8" r:id="rId7"/>
    <sheet name="Employment" sheetId="7" r:id="rId8"/>
    <sheet name="Faculty" sheetId="9" r:id="rId9"/>
    <sheet name="Accreditation Undergrad" sheetId="11" r:id="rId10"/>
    <sheet name="Accreditation Grad " sheetId="12" r:id="rId11"/>
    <sheet name="Institutional Accred" sheetId="20" r:id="rId12"/>
    <sheet name="COE etc" sheetId="2" r:id="rId13"/>
    <sheet name="Board Exam (2)" sheetId="23" r:id="rId14"/>
  </sheets>
  <definedNames>
    <definedName name="_xlnm.Print_Area" localSheetId="13">'Board Exam (2)'!$A$4:$I$27</definedName>
    <definedName name="_xlnm.Print_Area" localSheetId="7">Employment!$A$1:$E$27</definedName>
    <definedName name="_xlnm.Print_Area" localSheetId="8">Faculty!$A$1:$E$24</definedName>
    <definedName name="_xlnm.Print_Area" localSheetId="11">'Institutional Accred'!$A$1:$E$18</definedName>
    <definedName name="_xlnm.Print_Area" localSheetId="6">Mobility!$A$1:$I$29</definedName>
    <definedName name="_xlnm.Print_Area" localSheetId="4">Scholars!$A$1:$M$29</definedName>
    <definedName name="_xlnm.Print_Area" localSheetId="5">'Student Financial Assistance'!$A$1:$M$26</definedName>
    <definedName name="_xlnm.Print_Area" localSheetId="2">WFTE_UG!$A$1:$M$28</definedName>
  </definedNames>
  <calcPr calcId="124519"/>
</workbook>
</file>

<file path=xl/calcChain.xml><?xml version="1.0" encoding="utf-8"?>
<calcChain xmlns="http://schemas.openxmlformats.org/spreadsheetml/2006/main">
  <c r="N10" i="12"/>
  <c r="N11"/>
  <c r="N12"/>
  <c r="N13"/>
  <c r="G10"/>
  <c r="H10"/>
  <c r="I10"/>
  <c r="J10"/>
  <c r="G11"/>
  <c r="H11"/>
  <c r="I11"/>
  <c r="J11"/>
  <c r="G12"/>
  <c r="H12"/>
  <c r="I12"/>
  <c r="J12"/>
  <c r="G13"/>
  <c r="H13"/>
  <c r="I13"/>
  <c r="J13"/>
  <c r="G15" i="8"/>
  <c r="F15"/>
  <c r="E15"/>
  <c r="D15"/>
  <c r="L14" i="12" l="1"/>
  <c r="L13" i="11"/>
  <c r="F11" i="2"/>
  <c r="D10"/>
  <c r="E17" i="21" s="1"/>
  <c r="E10" i="2"/>
  <c r="E11" s="1"/>
  <c r="F10"/>
  <c r="C10"/>
  <c r="C11" s="1"/>
  <c r="B12" i="20"/>
  <c r="E14" i="21"/>
  <c r="E19"/>
  <c r="E18"/>
  <c r="J12" i="23"/>
  <c r="J11"/>
  <c r="J10"/>
  <c r="J9"/>
  <c r="J8"/>
  <c r="G12"/>
  <c r="G11"/>
  <c r="G10"/>
  <c r="G9"/>
  <c r="G8"/>
  <c r="D12"/>
  <c r="D11"/>
  <c r="D10"/>
  <c r="D9"/>
  <c r="D8"/>
  <c r="F14" i="21"/>
  <c r="D15" i="9"/>
  <c r="E15"/>
  <c r="C15"/>
  <c r="D18" s="1"/>
  <c r="E12" i="21" s="1"/>
  <c r="F12" s="1"/>
  <c r="B15" i="9"/>
  <c r="E14" i="12"/>
  <c r="F14"/>
  <c r="D14"/>
  <c r="C14"/>
  <c r="K13"/>
  <c r="K12"/>
  <c r="J9"/>
  <c r="J14" s="1"/>
  <c r="I9"/>
  <c r="I14" s="1"/>
  <c r="H9"/>
  <c r="H14" s="1"/>
  <c r="G9"/>
  <c r="G14" s="1"/>
  <c r="K11" i="11"/>
  <c r="K12"/>
  <c r="B17" i="7"/>
  <c r="C17"/>
  <c r="D20" s="1"/>
  <c r="E20" s="1"/>
  <c r="C15" i="8"/>
  <c r="M9" i="12" l="1"/>
  <c r="E11" i="21"/>
  <c r="F11" s="1"/>
  <c r="E18" i="9"/>
  <c r="D11" i="2"/>
  <c r="E16" i="21"/>
  <c r="E15" s="1"/>
  <c r="F15" s="1"/>
  <c r="B15" i="8"/>
  <c r="G20" s="1"/>
  <c r="J13" i="23"/>
  <c r="J15" s="1"/>
  <c r="G13"/>
  <c r="G15" s="1"/>
  <c r="D13"/>
  <c r="D15" s="1"/>
  <c r="K10" i="12"/>
  <c r="K11"/>
  <c r="K9"/>
  <c r="K10" i="11"/>
  <c r="K9"/>
  <c r="K8"/>
  <c r="N8" s="1"/>
  <c r="N9" i="12" l="1"/>
  <c r="C13" i="2"/>
  <c r="C14" s="1"/>
  <c r="H20" i="8"/>
  <c r="H22" i="23"/>
  <c r="K14" i="12"/>
  <c r="K13" i="11"/>
  <c r="C13" i="16"/>
  <c r="C12"/>
  <c r="C11" i="1"/>
  <c r="M16"/>
  <c r="K16"/>
  <c r="I16"/>
  <c r="G16"/>
  <c r="E16"/>
  <c r="C16"/>
  <c r="M15"/>
  <c r="K15"/>
  <c r="I15"/>
  <c r="G15"/>
  <c r="E15"/>
  <c r="C15"/>
  <c r="M14"/>
  <c r="K14"/>
  <c r="I14"/>
  <c r="G14"/>
  <c r="E14"/>
  <c r="C14"/>
  <c r="M13"/>
  <c r="K13"/>
  <c r="I13"/>
  <c r="G13"/>
  <c r="E13"/>
  <c r="C13"/>
  <c r="M12"/>
  <c r="K12"/>
  <c r="I12"/>
  <c r="G12"/>
  <c r="E12"/>
  <c r="E20" i="21" l="1"/>
  <c r="F20" s="1"/>
  <c r="I22" i="23"/>
  <c r="E10" i="21"/>
  <c r="F10" s="1"/>
  <c r="D15" i="6"/>
  <c r="E15"/>
  <c r="F15"/>
  <c r="G15"/>
  <c r="F16" s="1"/>
  <c r="H15"/>
  <c r="I15"/>
  <c r="J15"/>
  <c r="K15"/>
  <c r="L15"/>
  <c r="M15"/>
  <c r="B15"/>
  <c r="C15"/>
  <c r="B16" s="1"/>
  <c r="M18" i="5"/>
  <c r="L18"/>
  <c r="B18"/>
  <c r="K18"/>
  <c r="J18"/>
  <c r="I18"/>
  <c r="H18"/>
  <c r="G18"/>
  <c r="F18"/>
  <c r="E18"/>
  <c r="D18"/>
  <c r="C18"/>
  <c r="K17" i="1"/>
  <c r="K18" s="1"/>
  <c r="I11"/>
  <c r="I17" s="1"/>
  <c r="I18" s="1"/>
  <c r="G11"/>
  <c r="G17" s="1"/>
  <c r="G18" s="1"/>
  <c r="E11"/>
  <c r="E17" s="1"/>
  <c r="E18" s="1"/>
  <c r="M11"/>
  <c r="M17" s="1"/>
  <c r="M18" s="1"/>
  <c r="K11"/>
  <c r="C17"/>
  <c r="C18" s="1"/>
  <c r="M14" i="16"/>
  <c r="M15" s="1"/>
  <c r="K14"/>
  <c r="K15" s="1"/>
  <c r="I14"/>
  <c r="I15" s="1"/>
  <c r="G14"/>
  <c r="G15" s="1"/>
  <c r="E14"/>
  <c r="E15" s="1"/>
  <c r="C14"/>
  <c r="C15" s="1"/>
  <c r="L16" i="6" l="1"/>
  <c r="D16"/>
  <c r="J16"/>
  <c r="H16"/>
  <c r="N18" i="16"/>
  <c r="N19" s="1"/>
  <c r="M21" i="1"/>
  <c r="M22" s="1"/>
  <c r="L19" i="5"/>
  <c r="J19"/>
  <c r="H19"/>
  <c r="F19"/>
  <c r="D19"/>
  <c r="B19"/>
  <c r="J19" i="6" l="1"/>
  <c r="E9" i="21"/>
  <c r="F9" s="1"/>
  <c r="K19" i="6"/>
  <c r="E7" i="21"/>
  <c r="F7" s="1"/>
  <c r="N20" i="16"/>
  <c r="I22" i="5"/>
  <c r="E8" i="21" l="1"/>
  <c r="F8" s="1"/>
  <c r="J22" i="5"/>
  <c r="N13" i="11"/>
  <c r="I17" i="12" s="1"/>
  <c r="N21" i="16"/>
  <c r="N14" i="12"/>
  <c r="J17" s="1"/>
  <c r="K17" l="1"/>
  <c r="E13" i="21" l="1"/>
  <c r="F13" s="1"/>
  <c r="F22" s="1"/>
  <c r="M17" i="12"/>
</calcChain>
</file>

<file path=xl/sharedStrings.xml><?xml version="1.0" encoding="utf-8"?>
<sst xmlns="http://schemas.openxmlformats.org/spreadsheetml/2006/main" count="540" uniqueCount="258">
  <si>
    <t>CAMPUS 1</t>
  </si>
  <si>
    <t xml:space="preserve">   Program 2</t>
  </si>
  <si>
    <t xml:space="preserve">   Program 3</t>
  </si>
  <si>
    <t xml:space="preserve">   Program 4</t>
  </si>
  <si>
    <t xml:space="preserve">   Program 5</t>
  </si>
  <si>
    <t xml:space="preserve">   Program 6</t>
  </si>
  <si>
    <t xml:space="preserve">   Program 7</t>
  </si>
  <si>
    <t>CAMPUS 2</t>
  </si>
  <si>
    <t xml:space="preserve">   Program 1</t>
  </si>
  <si>
    <t>TOTAL</t>
  </si>
  <si>
    <t>Campus 3</t>
  </si>
  <si>
    <t>Prepared by:</t>
  </si>
  <si>
    <t>Date</t>
  </si>
  <si>
    <t>Number of Enrollees</t>
  </si>
  <si>
    <t>Number of Grantees</t>
  </si>
  <si>
    <t>SY 2013-2014</t>
  </si>
  <si>
    <t xml:space="preserve"> Number of Plantilla Faculty Members  with Master's degree
</t>
  </si>
  <si>
    <t xml:space="preserve">by Campus </t>
  </si>
  <si>
    <t>Level 1</t>
  </si>
  <si>
    <t>Level 2</t>
  </si>
  <si>
    <t>Level 3</t>
  </si>
  <si>
    <t>Level 4</t>
  </si>
  <si>
    <t>CAMPUS 3</t>
  </si>
  <si>
    <t>CAMPUS 4</t>
  </si>
  <si>
    <t>CAMPUS 5</t>
  </si>
  <si>
    <t>ISO 900:2008</t>
  </si>
  <si>
    <t>CHED ISA</t>
  </si>
  <si>
    <t>Please Check (/)</t>
  </si>
  <si>
    <t>Number of PIAF</t>
  </si>
  <si>
    <t>Campus 1</t>
  </si>
  <si>
    <t>Campus 2</t>
  </si>
  <si>
    <t xml:space="preserve">Indicator </t>
  </si>
  <si>
    <t>Formula</t>
  </si>
  <si>
    <t>Number of Undergraduate and Graduate Enrollees</t>
  </si>
  <si>
    <t>Number of Undergraduate and Graduate Scholars</t>
  </si>
  <si>
    <t>Indicator</t>
  </si>
  <si>
    <t>SUMMARY SHEET</t>
  </si>
  <si>
    <t>by Semester, Campus, and  Program</t>
  </si>
  <si>
    <t>Institutional
Accreditation</t>
  </si>
  <si>
    <t>Date of
Effectivity</t>
  </si>
  <si>
    <t>Number 
of COE</t>
  </si>
  <si>
    <t>Number 
of COD</t>
  </si>
  <si>
    <t>Number 
of NUCAF</t>
  </si>
  <si>
    <t>Institution's
Passing 
Rate</t>
  </si>
  <si>
    <t xml:space="preserve">National
 Passing
 Rate </t>
  </si>
  <si>
    <t>Average in the last three years of licensure/board programs with passing rate higher than the national passing</t>
  </si>
  <si>
    <t>1st Sem</t>
  </si>
  <si>
    <t>2nd Sem</t>
  </si>
  <si>
    <t>School Year 2013-2014</t>
  </si>
  <si>
    <t>School Year 2014-2015</t>
  </si>
  <si>
    <t>School Year 2015-2016</t>
  </si>
  <si>
    <t>School year 2013-2014</t>
  </si>
  <si>
    <t>School year 2014-2015</t>
  </si>
  <si>
    <t>School year 2015-2016</t>
  </si>
  <si>
    <t>SCHOOL YEAR 2015-2016</t>
  </si>
  <si>
    <t>Form SL KRA1.8 Number of Programs Awarded COE, COD, NUCAF, PIAF</t>
  </si>
  <si>
    <t xml:space="preserve">Name of SUC: </t>
  </si>
  <si>
    <t>Region:</t>
  </si>
  <si>
    <t>Certified True and Correct:</t>
  </si>
  <si>
    <t>1st Semester</t>
  </si>
  <si>
    <t>2nd Semester</t>
  </si>
  <si>
    <t>Name of SUC:</t>
  </si>
  <si>
    <t>Total Head Count</t>
  </si>
  <si>
    <t>Total Enrolled Units</t>
  </si>
  <si>
    <t>Bachelor of Elementary Education</t>
  </si>
  <si>
    <t>MA Education</t>
  </si>
  <si>
    <t>a. Undergraduate (UG)</t>
  </si>
  <si>
    <t>Col1</t>
  </si>
  <si>
    <t>Col2</t>
  </si>
  <si>
    <t>Col3</t>
  </si>
  <si>
    <t>Col4</t>
  </si>
  <si>
    <t>Col5</t>
  </si>
  <si>
    <t>Col7</t>
  </si>
  <si>
    <t>Col8</t>
  </si>
  <si>
    <t>Col9</t>
  </si>
  <si>
    <t>Col10</t>
  </si>
  <si>
    <t>Col12</t>
  </si>
  <si>
    <t>Col13</t>
  </si>
  <si>
    <t>Col14</t>
  </si>
  <si>
    <t>Col15</t>
  </si>
  <si>
    <t>Value</t>
  </si>
  <si>
    <t>Signature</t>
  </si>
  <si>
    <t>Printed Name:</t>
  </si>
  <si>
    <t>Designation :</t>
  </si>
  <si>
    <t>Head of the SUC</t>
  </si>
  <si>
    <t xml:space="preserve"> Average number of weighted fulltime equivalent students (WFTEs) per semester in the past three (3) years </t>
  </si>
  <si>
    <t>% of graduates employed within the first two years after graduation</t>
  </si>
  <si>
    <t>PROGRAM/COURSE NAME</t>
  </si>
  <si>
    <t>Number
 of Plantilla Faculty Members</t>
  </si>
  <si>
    <t xml:space="preserve"> Number of Plantilla Faculty Members with Doctorate degree</t>
  </si>
  <si>
    <t>Number of Plantilla Faculty Members with Bachelor's Degree</t>
  </si>
  <si>
    <t>Region</t>
  </si>
  <si>
    <t>Registrar</t>
  </si>
  <si>
    <t>b. Graduate (G)</t>
  </si>
  <si>
    <t>Form SL KRA1.2 SCHOLARSHIP</t>
  </si>
  <si>
    <t>Form SL KRA1.3 STUDENT FINANCIAL ASSISTANCE</t>
  </si>
  <si>
    <t>Number of Students involved in mobility*</t>
  </si>
  <si>
    <t>Number 
of Accreditable** 
Undergraduate
Programs</t>
  </si>
  <si>
    <t>Number 
of Accreditable** 
Graduate
Programs</t>
  </si>
  <si>
    <t>CERTIFYING BODY</t>
  </si>
  <si>
    <t xml:space="preserve">Others , pls. specify: </t>
  </si>
  <si>
    <t>Name of Award</t>
  </si>
  <si>
    <t>*Include ONLY those that are still valid supported by a CMO</t>
  </si>
  <si>
    <t>Form SL KRA1.9 PERFORMANCE IN THE LICENSURE EXAMINATION</t>
  </si>
  <si>
    <t xml:space="preserve">Average number of weighted fulltime equivalent graduate students (WFTEs) per semester in the past three (3) years </t>
  </si>
  <si>
    <t>by Year and  Program</t>
  </si>
  <si>
    <t>a. For Undergraduate Programs by Semester, Campus and  Program</t>
  </si>
  <si>
    <t>b. For Graduate Programs by Semester, Campus and  Program</t>
  </si>
  <si>
    <t>Equivalent Points</t>
  </si>
  <si>
    <t>Equivalent 
Points</t>
  </si>
  <si>
    <t>% of students involved in inter-country mobility</t>
  </si>
  <si>
    <t xml:space="preserve">
Number
 of Graduates
</t>
  </si>
  <si>
    <t xml:space="preserve">Formula </t>
  </si>
  <si>
    <t>Local Accreditation = UG Accredit + G Accredit</t>
  </si>
  <si>
    <t xml:space="preserve">Form SL KRA1.7.a Total Number of Accredited and Accreditable Undergraduate Programs by Campus </t>
  </si>
  <si>
    <t>Form SL KRA1.7.b Total Number of Accredited and Accreditable Graduate Programs</t>
  </si>
  <si>
    <t>Average</t>
  </si>
  <si>
    <t>Equivalent Pts</t>
  </si>
  <si>
    <t>GWFTE per sem</t>
  </si>
  <si>
    <r>
      <t>GWFTE</t>
    </r>
    <r>
      <rPr>
        <b/>
        <vertAlign val="subscript"/>
        <sz val="11"/>
        <color theme="1"/>
        <rFont val="Arial Narrow"/>
        <family val="2"/>
      </rPr>
      <t>ave</t>
    </r>
    <r>
      <rPr>
        <b/>
        <sz val="11"/>
        <color theme="1"/>
        <rFont val="Arial Narrow"/>
        <family val="2"/>
      </rPr>
      <t xml:space="preserve">  = GWFTE /6</t>
    </r>
  </si>
  <si>
    <t>UGWFTE per semester = ∑(total enrolled units per semester/18)</t>
  </si>
  <si>
    <t>Total Number of weighted fulltime equivalent graduate students (WFTEs) per semester (WFTE per semester)</t>
  </si>
  <si>
    <t>TOTAL Enrolled Units</t>
  </si>
  <si>
    <t>UGWFTE</t>
  </si>
  <si>
    <t>BEEd</t>
  </si>
  <si>
    <t>MAEd</t>
  </si>
  <si>
    <t xml:space="preserve"> Average percentage of students enrolled as scholars (SES) per semester (both in the undergraduate and graduate levels) over total enrollment,  in the past three (3) years</t>
  </si>
  <si>
    <t>% SES</t>
  </si>
  <si>
    <t xml:space="preserve"> Average percentage of students enrolled as grantees (SEG) per semester (both in the undergraduate and graduate levels) over total enrollment,  in the past three (3) years</t>
  </si>
  <si>
    <t>%  SEG</t>
  </si>
  <si>
    <t>∑(%SEG )/6</t>
  </si>
  <si>
    <r>
      <t>WFTE</t>
    </r>
    <r>
      <rPr>
        <b/>
        <vertAlign val="subscript"/>
        <sz val="11"/>
        <color theme="1"/>
        <rFont val="Arial Narrow"/>
        <family val="2"/>
      </rPr>
      <t xml:space="preserve">ave </t>
    </r>
    <r>
      <rPr>
        <b/>
        <sz val="11"/>
        <color theme="1"/>
        <rFont val="Arial Narrow"/>
        <family val="2"/>
      </rPr>
      <t>=</t>
    </r>
    <r>
      <rPr>
        <b/>
        <vertAlign val="subscript"/>
        <sz val="11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(UGWFTE</t>
    </r>
    <r>
      <rPr>
        <b/>
        <vertAlign val="subscript"/>
        <sz val="11"/>
        <color theme="1"/>
        <rFont val="Arial Narrow"/>
        <family val="2"/>
      </rPr>
      <t xml:space="preserve">ave </t>
    </r>
    <r>
      <rPr>
        <b/>
        <sz val="18"/>
        <color theme="1"/>
        <rFont val="Arial Narrow"/>
        <family val="2"/>
      </rPr>
      <t xml:space="preserve">+ </t>
    </r>
    <r>
      <rPr>
        <b/>
        <sz val="11"/>
        <color theme="1"/>
        <rFont val="Arial Narrow"/>
        <family val="2"/>
      </rPr>
      <t>GWFTE</t>
    </r>
    <r>
      <rPr>
        <b/>
        <vertAlign val="subscript"/>
        <sz val="11"/>
        <color theme="1"/>
        <rFont val="Arial Narrow"/>
        <family val="2"/>
      </rPr>
      <t>ave</t>
    </r>
    <r>
      <rPr>
        <b/>
        <sz val="11"/>
        <color theme="1"/>
        <rFont val="Arial Narrow"/>
        <family val="2"/>
      </rPr>
      <t>)</t>
    </r>
  </si>
  <si>
    <t>Form SL KRA1.4 STUDENTS INVOLVED IN INTER-COUNTRY MOBILITY</t>
  </si>
  <si>
    <t>Form SL KRA1.5 EMPLOYABILITY OF GRADUATES</t>
  </si>
  <si>
    <t xml:space="preserve"> Number of Graduates Hired within Two Years
 After Graduation</t>
  </si>
  <si>
    <t>PROGRAM NAME/COURSE</t>
  </si>
  <si>
    <t>Form SL KRA1.6 FACULTY PROFILE</t>
  </si>
  <si>
    <t>Name of SUC ______________________________________</t>
  </si>
  <si>
    <t>Region __________</t>
  </si>
  <si>
    <t xml:space="preserve">Indicator
</t>
  </si>
  <si>
    <t>% of Plantilla faculty members with doctorate degree to total  faculty members in the plantilla</t>
  </si>
  <si>
    <t>as of May 31, 2016</t>
  </si>
  <si>
    <r>
      <t>Average number of weighted fulltime equivalent students (WFTEs) per semester in the past three years (WFTEs</t>
    </r>
    <r>
      <rPr>
        <vertAlign val="subscript"/>
        <sz val="11"/>
        <color theme="1"/>
        <rFont val="Arial Narrow"/>
        <family val="2"/>
      </rPr>
      <t xml:space="preserve">ave </t>
    </r>
    <r>
      <rPr>
        <sz val="11"/>
        <color theme="1"/>
        <rFont val="Arial Narrow"/>
        <family val="2"/>
      </rPr>
      <t>)</t>
    </r>
  </si>
  <si>
    <t>Name of SUC:  ________________________________________________</t>
  </si>
  <si>
    <t>Certified and Attested by:</t>
  </si>
  <si>
    <t>SUC President</t>
  </si>
  <si>
    <t>FY 2016 LEVELLING SCORECARD</t>
  </si>
  <si>
    <t>SCORE</t>
  </si>
  <si>
    <t xml:space="preserve">KRA1:  QUALITY AND RELEVANCE OF INSTRUCTION </t>
  </si>
  <si>
    <t>INDICATORS</t>
  </si>
  <si>
    <t xml:space="preserve">MAXIMUM PTS </t>
  </si>
  <si>
    <t>EQUIVALENT PTS</t>
  </si>
  <si>
    <t xml:space="preserve">Average number of weighted fulltime equivalent students (WFTEs) per semester in the past three (3) years </t>
  </si>
  <si>
    <t>Average percentage of students enrolled as scholars per semester (both in the undergraduate and graduate levels)over total enrollment in the past three (3) years</t>
  </si>
  <si>
    <t>Student Financial Assistance: Average percentage of grantees per semester over the total enrollment in the past three (3) years</t>
  </si>
  <si>
    <t>Students involved in inter-country mobility</t>
  </si>
  <si>
    <t>Employment of Graduates: % of its graduates were employed within the first two (2)years after graduation</t>
  </si>
  <si>
    <t>Faculty Profile:  % of the plantilla  faculty  members  are Doctoral degree holders  during the school year prior to the evaluation year</t>
  </si>
  <si>
    <t>7A</t>
  </si>
  <si>
    <t>Program Accreditation</t>
  </si>
  <si>
    <t>7B</t>
  </si>
  <si>
    <t>Institutional Accreditation</t>
  </si>
  <si>
    <t xml:space="preserve">Number of COE/COD/NUCAF/PIAF effective during the evaluation year.  </t>
  </si>
  <si>
    <t>Number of COE/s</t>
  </si>
  <si>
    <t>Number of NUCAF/s</t>
  </si>
  <si>
    <t>Number of COD/s</t>
  </si>
  <si>
    <t>Number of PIA/s</t>
  </si>
  <si>
    <t>KRA 1 SCORE</t>
  </si>
  <si>
    <t>[ΣCol3/N] * 100</t>
  </si>
  <si>
    <t>WEIGHTED ACCREDITATION</t>
  </si>
  <si>
    <t>(UG3/UG)*100</t>
  </si>
  <si>
    <t>(UG1/UG)*125</t>
  </si>
  <si>
    <t>(UG2/UG)
*75</t>
  </si>
  <si>
    <t>(UG1/UG)
*50</t>
  </si>
  <si>
    <t>UG Accredit</t>
  </si>
  <si>
    <t>(G1/G)
*50</t>
  </si>
  <si>
    <t>(G2/G)
*75</t>
  </si>
  <si>
    <t>(G3/G)
*100</t>
  </si>
  <si>
    <t>(UG1/G)
*125</t>
  </si>
  <si>
    <t>G Accredit</t>
  </si>
  <si>
    <t>Total Points</t>
  </si>
  <si>
    <t>NAME OF CAMPUS</t>
  </si>
  <si>
    <r>
      <t>Number of Programs 
with Passing Rate Higher than
the National Passing Rate to the total number of licensure programs</t>
    </r>
    <r>
      <rPr>
        <b/>
        <u/>
        <sz val="12"/>
        <color theme="1"/>
        <rFont val="Arial Narrow"/>
        <family val="2"/>
      </rPr>
      <t xml:space="preserve"> (Ph) </t>
    </r>
  </si>
  <si>
    <r>
      <t>Ph</t>
    </r>
    <r>
      <rPr>
        <vertAlign val="subscript"/>
        <sz val="10"/>
        <color theme="1"/>
        <rFont val="Arial Narrow"/>
        <family val="2"/>
      </rPr>
      <t>1</t>
    </r>
  </si>
  <si>
    <t>TOTAL LICENSURE PROGRAMS</t>
  </si>
  <si>
    <r>
      <t>Ph</t>
    </r>
    <r>
      <rPr>
        <vertAlign val="subscript"/>
        <sz val="10"/>
        <color theme="1"/>
        <rFont val="Arial Narrow"/>
        <family val="2"/>
      </rPr>
      <t>2</t>
    </r>
  </si>
  <si>
    <r>
      <t>Ph</t>
    </r>
    <r>
      <rPr>
        <vertAlign val="subscript"/>
        <sz val="10"/>
        <color theme="1"/>
        <rFont val="Arial Narrow"/>
        <family val="2"/>
      </rPr>
      <t>3</t>
    </r>
  </si>
  <si>
    <t>% SUCs LICENSURE PROGRAMS HIGHER THAN THE NATIONAL PASSING</t>
  </si>
  <si>
    <r>
      <t>Ph</t>
    </r>
    <r>
      <rPr>
        <vertAlign val="subscript"/>
        <sz val="11"/>
        <color theme="1"/>
        <rFont val="Arial Narrow"/>
        <family val="2"/>
      </rPr>
      <t xml:space="preserve">Ave = </t>
    </r>
    <r>
      <rPr>
        <sz val="14"/>
        <color theme="1"/>
        <rFont val="Arial Narrow"/>
        <family val="2"/>
      </rPr>
      <t>(</t>
    </r>
    <r>
      <rPr>
        <sz val="11"/>
        <color theme="1"/>
        <rFont val="Arial Narrow"/>
        <family val="2"/>
      </rPr>
      <t>∑Ph)/3</t>
    </r>
  </si>
  <si>
    <t>Col6</t>
  </si>
  <si>
    <t>Col11</t>
  </si>
  <si>
    <t>Weighted</t>
  </si>
  <si>
    <t xml:space="preserve">Number of Undergraduate Programs with Accreditation* </t>
  </si>
  <si>
    <t xml:space="preserve">Number of Graduate Prgrams with Accreditation* </t>
  </si>
  <si>
    <t>Total Number of Enrollees</t>
  </si>
  <si>
    <t>Institution's
Passing 
Rate*</t>
  </si>
  <si>
    <t>National
 Passing
 Rate **</t>
  </si>
  <si>
    <t>total first time takers (e.g. LET Mar + LET Oct)</t>
  </si>
  <si>
    <t>X 100</t>
  </si>
  <si>
    <t>Formula for
Passing Rate for board exams given more than once a year =</t>
  </si>
  <si>
    <t>total passers of first time takers 
(e.g LET Mar + LET Oct)</t>
  </si>
  <si>
    <r>
      <t xml:space="preserve">NOTE : Include </t>
    </r>
    <r>
      <rPr>
        <b/>
        <sz val="10"/>
        <color theme="1"/>
        <rFont val="Arial Narrow"/>
        <family val="2"/>
      </rPr>
      <t>ONLY</t>
    </r>
    <r>
      <rPr>
        <sz val="10"/>
        <color theme="1"/>
        <rFont val="Arial Narrow"/>
        <family val="2"/>
      </rPr>
      <t xml:space="preserve"> those FIRST TIME TAKERS in the computation of </t>
    </r>
    <r>
      <rPr>
        <u/>
        <sz val="10"/>
        <color theme="1"/>
        <rFont val="Arial Narrow"/>
        <family val="2"/>
      </rPr>
      <t>SUC passing rate</t>
    </r>
    <r>
      <rPr>
        <sz val="10"/>
        <color theme="1"/>
        <rFont val="Arial Narrow"/>
        <family val="2"/>
      </rPr>
      <t xml:space="preserve"> and the</t>
    </r>
    <r>
      <rPr>
        <u/>
        <sz val="10"/>
        <color theme="1"/>
        <rFont val="Arial Narrow"/>
        <family val="2"/>
      </rPr>
      <t xml:space="preserve"> National Passing Rate.</t>
    </r>
    <r>
      <rPr>
        <sz val="10"/>
        <color theme="1"/>
        <rFont val="Arial Narrow"/>
        <family val="2"/>
      </rPr>
      <t xml:space="preserve">  For SUCs with more than one campus, add up all passers of first time takers across all campuses over the total first takers across all campuses.</t>
    </r>
  </si>
  <si>
    <t>First Semester</t>
  </si>
  <si>
    <t>Second Semester</t>
  </si>
  <si>
    <t xml:space="preserve">Region:  </t>
  </si>
  <si>
    <t>Summer</t>
  </si>
  <si>
    <t xml:space="preserve">Formula: </t>
  </si>
  <si>
    <t>x 100%</t>
  </si>
  <si>
    <r>
      <rPr>
        <u/>
        <sz val="8"/>
        <color theme="1"/>
        <rFont val="Symbol"/>
        <family val="1"/>
        <charset val="2"/>
      </rPr>
      <t>S</t>
    </r>
    <r>
      <rPr>
        <u/>
        <sz val="8"/>
        <color theme="1"/>
        <rFont val="Arial Narrow"/>
        <family val="2"/>
      </rPr>
      <t>(student involved in inter-country mobility in first sem + 2nd sem + summer)</t>
    </r>
  </si>
  <si>
    <t>CAMPUS/COLLEGE/ DEPT.</t>
  </si>
  <si>
    <r>
      <t>UGWFTE</t>
    </r>
    <r>
      <rPr>
        <b/>
        <vertAlign val="subscript"/>
        <sz val="11"/>
        <color theme="1"/>
        <rFont val="Arial Narrow"/>
        <family val="2"/>
      </rPr>
      <t>ave</t>
    </r>
    <r>
      <rPr>
        <b/>
        <sz val="11"/>
        <color theme="1"/>
        <rFont val="Arial Narrow"/>
        <family val="2"/>
      </rPr>
      <t xml:space="preserve">  = UGWFTE per semester/ 6</t>
    </r>
  </si>
  <si>
    <t>GWFTE per semester = ∑(total enrolled units per semester/12)</t>
  </si>
  <si>
    <t>∑(% SES)/6</t>
  </si>
  <si>
    <t>WFTE***enrolment
 in Accreditable Undergraduate
Programs</t>
  </si>
  <si>
    <t xml:space="preserve">Ratio of WFTE*** enrolment
 in Accreditable Undergraduate
Programs to Total Enrollment in Accreditable UG programs*** </t>
  </si>
  <si>
    <t>WFTE***enrolment
 in Accreditable Graduate
Programs</t>
  </si>
  <si>
    <t xml:space="preserve">Ratio of WFTE*** enrolment
 in Accreditable Graduate
Programs to Total Enrollment in Accreditable Graduate programs*** </t>
  </si>
  <si>
    <t>Average (total enrollment in first sem + 2nd sem)</t>
  </si>
  <si>
    <t>TERM</t>
  </si>
  <si>
    <t>SEG</t>
  </si>
  <si>
    <t>Number of Enrolled Students</t>
  </si>
  <si>
    <t xml:space="preserve">Form SL KRA1.1a Weighted Fulltime Equivalent Students (WFTEs) </t>
  </si>
  <si>
    <r>
      <t>Total Number of weighted fulltime equivalent undergraduate</t>
    </r>
    <r>
      <rPr>
        <u/>
        <sz val="11"/>
        <color theme="1"/>
        <rFont val="Arial Narrow"/>
        <family val="2"/>
      </rPr>
      <t xml:space="preserve"> units</t>
    </r>
    <r>
      <rPr>
        <sz val="11"/>
        <color theme="1"/>
        <rFont val="Arial Narrow"/>
        <family val="2"/>
      </rPr>
      <t xml:space="preserve"> per semester (UGWFTE per semester)</t>
    </r>
  </si>
  <si>
    <t xml:space="preserve">Form SL KRA1.1b Weighted fulltime equivalent students (WFTEs) </t>
  </si>
  <si>
    <t>Form SL KRA1.7.c INSTITUTIONAL ACCREDITATION</t>
  </si>
  <si>
    <t>FOR CLARITY PURPOSES, THE FOLLOWING TERM ARE HEREBY DEFINE/DESCRIBE:</t>
  </si>
  <si>
    <t>DESCRIPTION/DEFINITION</t>
  </si>
  <si>
    <t>Source</t>
  </si>
  <si>
    <t>COD</t>
  </si>
  <si>
    <t>Center of Development as awarded by CHED</t>
  </si>
  <si>
    <t>KRA 1.8</t>
  </si>
  <si>
    <t>COE</t>
  </si>
  <si>
    <t>Center of Excellence as awarded by CHED</t>
  </si>
  <si>
    <t>G</t>
  </si>
  <si>
    <t>Graduate</t>
  </si>
  <si>
    <t>GWFTE</t>
  </si>
  <si>
    <t>Graduate Weighted Full Time Equivalent</t>
  </si>
  <si>
    <t>KRA 1.1</t>
  </si>
  <si>
    <t>Head Count</t>
  </si>
  <si>
    <t>Total Number of Enrollment</t>
  </si>
  <si>
    <t>NUCAF</t>
  </si>
  <si>
    <t>National Universities and Colleges of Agriculture and Fisheries as awarded by CHED</t>
  </si>
  <si>
    <t>Ph</t>
  </si>
  <si>
    <t>SUCs licensure programs higher than the national passing</t>
  </si>
  <si>
    <t>KRA 1.9</t>
  </si>
  <si>
    <t>PIAF</t>
  </si>
  <si>
    <t>Provincial Institutes for Universities and Colleges of Agriculture and Fisheries as awarded by CHED</t>
  </si>
  <si>
    <t>Students Enrolled as Grantees</t>
  </si>
  <si>
    <t>KRA 1.3</t>
  </si>
  <si>
    <t>SES</t>
  </si>
  <si>
    <t xml:space="preserve">Students Enrolled as Scholars </t>
  </si>
  <si>
    <t>KRA 1.2</t>
  </si>
  <si>
    <t>Undergraduate</t>
  </si>
  <si>
    <t>Undergraduate Weighted Full Time Equivalent</t>
  </si>
  <si>
    <t xml:space="preserve">UG </t>
  </si>
  <si>
    <t xml:space="preserve">Weighted Full Time Equivalent </t>
  </si>
  <si>
    <t>WFTE</t>
  </si>
  <si>
    <t>where:
N = 30% of the total number of graduates SY 2013-2014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</si>
</sst>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4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  <font>
      <vertAlign val="subscript"/>
      <sz val="11"/>
      <color theme="1"/>
      <name val="Arial Narrow"/>
      <family val="2"/>
    </font>
    <font>
      <b/>
      <vertAlign val="subscript"/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"/>
      <family val="2"/>
    </font>
    <font>
      <sz val="9"/>
      <name val="Arial Narrow"/>
      <family val="2"/>
    </font>
    <font>
      <vertAlign val="subscript"/>
      <sz val="10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2"/>
      <color rgb="FFFF0000"/>
      <name val="Arial Narrow"/>
      <family val="2"/>
    </font>
    <font>
      <i/>
      <sz val="11"/>
      <color theme="1"/>
      <name val="Arial"/>
      <family val="2"/>
    </font>
    <font>
      <u/>
      <sz val="10"/>
      <color theme="1"/>
      <name val="Arial Narrow"/>
      <family val="2"/>
    </font>
    <font>
      <b/>
      <u/>
      <sz val="12"/>
      <color theme="1"/>
      <name val="Arial Narrow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11"/>
      <color theme="1"/>
      <name val="Symbol"/>
      <family val="1"/>
      <charset val="2"/>
    </font>
    <font>
      <i/>
      <sz val="11"/>
      <color theme="1"/>
      <name val="Arial Narrow"/>
      <family val="2"/>
    </font>
    <font>
      <sz val="10"/>
      <name val="Arial Narrow"/>
      <family val="2"/>
    </font>
    <font>
      <i/>
      <sz val="8"/>
      <color theme="1"/>
      <name val="Arial Narrow"/>
      <family val="2"/>
    </font>
    <font>
      <u/>
      <sz val="8"/>
      <color theme="1"/>
      <name val="Arial Narrow"/>
      <family val="2"/>
    </font>
    <font>
      <u/>
      <sz val="8"/>
      <color theme="1"/>
      <name val="Symbol"/>
      <family val="1"/>
      <charset val="2"/>
    </font>
    <font>
      <u/>
      <sz val="11"/>
      <color theme="1"/>
      <name val="Arial Narrow"/>
      <family val="2"/>
    </font>
    <font>
      <i/>
      <sz val="9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40">
    <xf numFmtId="0" fontId="0" fillId="0" borderId="0" xfId="0"/>
    <xf numFmtId="0" fontId="0" fillId="0" borderId="0" xfId="0" applyBorder="1"/>
    <xf numFmtId="0" fontId="0" fillId="0" borderId="5" xfId="0" applyBorder="1"/>
    <xf numFmtId="0" fontId="6" fillId="0" borderId="6" xfId="0" applyFont="1" applyBorder="1" applyAlignment="1" applyProtection="1">
      <protection locked="0"/>
    </xf>
    <xf numFmtId="0" fontId="6" fillId="0" borderId="7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Protection="1">
      <protection locked="0"/>
    </xf>
    <xf numFmtId="3" fontId="6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 indent="1"/>
      <protection locked="0"/>
    </xf>
    <xf numFmtId="0" fontId="6" fillId="0" borderId="1" xfId="0" applyFont="1" applyBorder="1" applyAlignment="1" applyProtection="1">
      <alignment horizontal="left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6" fillId="0" borderId="1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6" xfId="0" applyFont="1" applyBorder="1" applyProtection="1"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3" fontId="7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  <xf numFmtId="3" fontId="7" fillId="0" borderId="0" xfId="0" applyNumberFormat="1" applyFont="1" applyProtection="1">
      <protection locked="0"/>
    </xf>
    <xf numFmtId="0" fontId="2" fillId="0" borderId="0" xfId="0" applyFont="1" applyBorder="1" applyAlignment="1" applyProtection="1">
      <alignment vertical="top"/>
      <protection locked="0"/>
    </xf>
    <xf numFmtId="2" fontId="7" fillId="0" borderId="0" xfId="0" applyNumberFormat="1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1" fillId="0" borderId="0" xfId="0" applyFont="1" applyAlignment="1"/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Fill="1" applyBorder="1"/>
    <xf numFmtId="0" fontId="1" fillId="0" borderId="6" xfId="0" applyFont="1" applyBorder="1" applyProtection="1"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/>
    <xf numFmtId="0" fontId="1" fillId="0" borderId="0" xfId="0" applyFont="1" applyBorder="1" applyAlignment="1"/>
    <xf numFmtId="0" fontId="5" fillId="0" borderId="0" xfId="0" applyFont="1" applyBorder="1" applyAlignment="1" applyProtection="1">
      <protection locked="0"/>
    </xf>
    <xf numFmtId="0" fontId="2" fillId="0" borderId="9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9" xfId="0" applyFont="1" applyBorder="1"/>
    <xf numFmtId="0" fontId="4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5" xfId="0" applyFont="1" applyBorder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0" fontId="7" fillId="0" borderId="1" xfId="1" applyNumberFormat="1" applyFont="1" applyBorder="1" applyAlignment="1">
      <alignment horizontal="center" vertical="center" wrapText="1"/>
    </xf>
    <xf numFmtId="0" fontId="1" fillId="0" borderId="0" xfId="0" applyFont="1" applyFill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23" fillId="0" borderId="0" xfId="0" applyFont="1"/>
    <xf numFmtId="0" fontId="23" fillId="0" borderId="0" xfId="0" applyFont="1" applyProtection="1">
      <protection locked="0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9" fontId="1" fillId="0" borderId="2" xfId="1" applyFont="1" applyBorder="1" applyAlignment="1">
      <alignment horizontal="center" vertical="center"/>
    </xf>
    <xf numFmtId="0" fontId="1" fillId="0" borderId="3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7" xfId="0" applyFont="1" applyBorder="1" applyAlignment="1">
      <alignment horizontal="center" vertical="top"/>
    </xf>
    <xf numFmtId="0" fontId="14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9" fontId="16" fillId="0" borderId="0" xfId="0" applyNumberFormat="1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3" fontId="1" fillId="3" borderId="1" xfId="0" applyNumberFormat="1" applyFont="1" applyFill="1" applyBorder="1" applyAlignment="1" applyProtection="1">
      <alignment horizontal="center"/>
    </xf>
    <xf numFmtId="3" fontId="1" fillId="3" borderId="1" xfId="0" applyNumberFormat="1" applyFont="1" applyFill="1" applyBorder="1" applyProtection="1"/>
    <xf numFmtId="3" fontId="1" fillId="0" borderId="0" xfId="0" applyNumberFormat="1" applyFont="1" applyFill="1" applyProtection="1"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indent="1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3" fontId="1" fillId="0" borderId="2" xfId="0" applyNumberFormat="1" applyFont="1" applyBorder="1" applyAlignment="1" applyProtection="1">
      <alignment horizontal="center" vertical="center"/>
    </xf>
    <xf numFmtId="9" fontId="14" fillId="0" borderId="1" xfId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 applyProtection="1">
      <alignment vertical="center"/>
    </xf>
    <xf numFmtId="0" fontId="24" fillId="0" borderId="16" xfId="0" applyFont="1" applyBorder="1" applyAlignment="1" applyProtection="1">
      <alignment horizontal="center" vertical="center" wrapText="1"/>
    </xf>
    <xf numFmtId="0" fontId="23" fillId="0" borderId="24" xfId="0" applyFont="1" applyBorder="1" applyAlignment="1" applyProtection="1">
      <alignment vertical="top"/>
    </xf>
    <xf numFmtId="0" fontId="24" fillId="0" borderId="27" xfId="0" applyFont="1" applyBorder="1" applyAlignment="1" applyProtection="1">
      <alignment horizontal="center" vertical="center" wrapText="1"/>
    </xf>
    <xf numFmtId="0" fontId="23" fillId="0" borderId="28" xfId="0" applyFont="1" applyBorder="1" applyAlignment="1" applyProtection="1">
      <alignment vertical="top"/>
    </xf>
    <xf numFmtId="0" fontId="24" fillId="0" borderId="1" xfId="0" applyFont="1" applyBorder="1" applyAlignment="1" applyProtection="1">
      <alignment horizontal="center" vertical="center" wrapText="1"/>
    </xf>
    <xf numFmtId="0" fontId="23" fillId="0" borderId="28" xfId="0" applyFont="1" applyBorder="1" applyAlignment="1" applyProtection="1">
      <alignment horizontal="right" vertical="top"/>
    </xf>
    <xf numFmtId="0" fontId="24" fillId="0" borderId="1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vertical="top"/>
    </xf>
    <xf numFmtId="0" fontId="24" fillId="0" borderId="9" xfId="0" applyFont="1" applyBorder="1" applyAlignment="1" applyProtection="1">
      <alignment horizontal="center" vertical="center"/>
    </xf>
    <xf numFmtId="0" fontId="23" fillId="0" borderId="0" xfId="0" applyFont="1" applyAlignment="1">
      <alignment vertical="center"/>
    </xf>
    <xf numFmtId="3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5" xfId="0" applyFont="1" applyBorder="1" applyAlignment="1"/>
    <xf numFmtId="2" fontId="6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3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9" fontId="1" fillId="0" borderId="3" xfId="1" applyFont="1" applyBorder="1" applyAlignment="1">
      <alignment horizontal="center" vertical="center"/>
    </xf>
    <xf numFmtId="0" fontId="23" fillId="0" borderId="28" xfId="0" applyFont="1" applyBorder="1" applyAlignment="1" applyProtection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3" fillId="5" borderId="1" xfId="0" applyFont="1" applyFill="1" applyBorder="1" applyAlignment="1" applyProtection="1">
      <alignment horizontal="center" vertical="center"/>
    </xf>
    <xf numFmtId="0" fontId="34" fillId="0" borderId="0" xfId="0" applyFont="1"/>
    <xf numFmtId="2" fontId="29" fillId="4" borderId="29" xfId="0" applyNumberFormat="1" applyFont="1" applyFill="1" applyBorder="1" applyAlignment="1" applyProtection="1">
      <alignment horizontal="center" vertical="center" wrapText="1"/>
    </xf>
    <xf numFmtId="2" fontId="29" fillId="4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8" xfId="0" applyFont="1" applyBorder="1"/>
    <xf numFmtId="0" fontId="23" fillId="0" borderId="5" xfId="0" applyFont="1" applyBorder="1" applyProtection="1"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37" fontId="23" fillId="0" borderId="27" xfId="2" applyNumberFormat="1" applyFont="1" applyBorder="1" applyAlignment="1" applyProtection="1">
      <alignment horizontal="center" vertical="center"/>
    </xf>
    <xf numFmtId="10" fontId="23" fillId="0" borderId="1" xfId="0" applyNumberFormat="1" applyFont="1" applyBorder="1" applyAlignment="1" applyProtection="1">
      <alignment horizontal="center" vertical="center"/>
    </xf>
    <xf numFmtId="9" fontId="23" fillId="0" borderId="1" xfId="0" applyNumberFormat="1" applyFont="1" applyBorder="1" applyAlignment="1" applyProtection="1">
      <alignment horizontal="center" vertical="center"/>
    </xf>
    <xf numFmtId="2" fontId="23" fillId="0" borderId="1" xfId="0" applyNumberFormat="1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9" fontId="23" fillId="0" borderId="1" xfId="1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9" xfId="0" applyFont="1" applyBorder="1" applyProtection="1"/>
    <xf numFmtId="0" fontId="34" fillId="5" borderId="8" xfId="0" applyFont="1" applyFill="1" applyBorder="1" applyAlignment="1" applyProtection="1">
      <alignment horizontal="center" vertical="center"/>
    </xf>
    <xf numFmtId="2" fontId="35" fillId="5" borderId="7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quotePrefix="1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 vertical="center"/>
    </xf>
    <xf numFmtId="3" fontId="6" fillId="0" borderId="17" xfId="0" applyNumberFormat="1" applyFont="1" applyFill="1" applyBorder="1" applyAlignment="1" applyProtection="1">
      <alignment horizontal="center"/>
    </xf>
    <xf numFmtId="0" fontId="6" fillId="0" borderId="17" xfId="0" applyFont="1" applyFill="1" applyBorder="1" applyProtection="1"/>
    <xf numFmtId="3" fontId="27" fillId="3" borderId="0" xfId="0" applyNumberFormat="1" applyFont="1" applyFill="1" applyBorder="1" applyAlignment="1" applyProtection="1">
      <alignment horizontal="center"/>
    </xf>
    <xf numFmtId="0" fontId="27" fillId="3" borderId="0" xfId="0" applyFont="1" applyFill="1" applyBorder="1" applyAlignment="1" applyProtection="1">
      <alignment horizontal="center"/>
    </xf>
    <xf numFmtId="0" fontId="19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2" fontId="29" fillId="0" borderId="2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indent="7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4" fillId="3" borderId="2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Border="1" applyProtection="1"/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9" fontId="2" fillId="0" borderId="0" xfId="0" applyNumberFormat="1" applyFont="1" applyProtection="1"/>
    <xf numFmtId="0" fontId="7" fillId="0" borderId="0" xfId="0" applyFont="1" applyProtection="1"/>
    <xf numFmtId="1" fontId="7" fillId="0" borderId="9" xfId="0" applyNumberFormat="1" applyFont="1" applyBorder="1" applyProtection="1"/>
    <xf numFmtId="2" fontId="7" fillId="0" borderId="0" xfId="0" applyNumberFormat="1" applyFont="1" applyProtection="1"/>
    <xf numFmtId="9" fontId="2" fillId="0" borderId="0" xfId="1" applyFont="1" applyProtection="1"/>
    <xf numFmtId="0" fontId="4" fillId="0" borderId="1" xfId="0" applyFont="1" applyBorder="1" applyAlignment="1" applyProtection="1">
      <alignment horizontal="center"/>
    </xf>
    <xf numFmtId="9" fontId="15" fillId="0" borderId="1" xfId="1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left"/>
    </xf>
    <xf numFmtId="2" fontId="29" fillId="0" borderId="1" xfId="0" applyNumberFormat="1" applyFont="1" applyFill="1" applyBorder="1" applyAlignment="1" applyProtection="1">
      <alignment horizontal="center" vertical="center" wrapText="1"/>
    </xf>
    <xf numFmtId="2" fontId="29" fillId="0" borderId="2" xfId="0" applyNumberFormat="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0" fontId="6" fillId="0" borderId="1" xfId="1" applyNumberFormat="1" applyFont="1" applyBorder="1" applyAlignment="1" applyProtection="1">
      <alignment horizontal="center"/>
      <protection locked="0"/>
    </xf>
    <xf numFmtId="2" fontId="29" fillId="0" borderId="25" xfId="0" applyNumberFormat="1" applyFont="1" applyFill="1" applyBorder="1" applyAlignment="1" applyProtection="1">
      <alignment horizontal="center" vertical="center" wrapText="1"/>
    </xf>
    <xf numFmtId="0" fontId="1" fillId="0" borderId="26" xfId="0" applyFont="1" applyBorder="1"/>
    <xf numFmtId="0" fontId="6" fillId="0" borderId="8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9" fontId="6" fillId="0" borderId="1" xfId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1" fillId="0" borderId="0" xfId="0" applyNumberFormat="1" applyFont="1" applyBorder="1"/>
    <xf numFmtId="9" fontId="6" fillId="0" borderId="9" xfId="1" applyFont="1" applyBorder="1" applyAlignment="1" applyProtection="1">
      <alignment horizontal="center" vertical="center"/>
    </xf>
    <xf numFmtId="0" fontId="5" fillId="0" borderId="9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/>
    <xf numFmtId="2" fontId="29" fillId="0" borderId="0" xfId="0" applyNumberFormat="1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0" fontId="7" fillId="0" borderId="13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3" fontId="14" fillId="3" borderId="1" xfId="0" applyNumberFormat="1" applyFont="1" applyFill="1" applyBorder="1" applyAlignment="1" applyProtection="1">
      <alignment horizontal="center"/>
    </xf>
    <xf numFmtId="3" fontId="14" fillId="3" borderId="1" xfId="0" applyNumberFormat="1" applyFont="1" applyFill="1" applyBorder="1" applyProtection="1"/>
    <xf numFmtId="0" fontId="6" fillId="6" borderId="3" xfId="0" applyFont="1" applyFill="1" applyBorder="1" applyAlignment="1" applyProtection="1">
      <alignment horizontal="center" vertical="center" wrapText="1"/>
    </xf>
    <xf numFmtId="0" fontId="1" fillId="6" borderId="0" xfId="0" applyFont="1" applyFill="1"/>
    <xf numFmtId="0" fontId="37" fillId="6" borderId="0" xfId="0" applyFont="1" applyFill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9" fillId="0" borderId="0" xfId="0" applyFont="1" applyFill="1" applyBorder="1" applyAlignment="1">
      <alignment vertical="top"/>
    </xf>
    <xf numFmtId="10" fontId="7" fillId="0" borderId="0" xfId="1" applyNumberFormat="1" applyFont="1" applyFill="1" applyBorder="1" applyAlignment="1">
      <alignment horizontal="center"/>
    </xf>
    <xf numFmtId="0" fontId="1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Protection="1">
      <protection locked="0"/>
    </xf>
    <xf numFmtId="3" fontId="6" fillId="0" borderId="1" xfId="0" applyNumberFormat="1" applyFont="1" applyFill="1" applyBorder="1" applyAlignment="1">
      <alignment horizontal="center"/>
    </xf>
    <xf numFmtId="0" fontId="43" fillId="0" borderId="3" xfId="0" applyFont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horizontal="center"/>
    </xf>
    <xf numFmtId="3" fontId="15" fillId="0" borderId="1" xfId="1" applyNumberFormat="1" applyFont="1" applyFill="1" applyBorder="1" applyAlignment="1">
      <alignment horizontal="center"/>
    </xf>
    <xf numFmtId="2" fontId="15" fillId="0" borderId="1" xfId="1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0" borderId="1" xfId="1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 vertical="center"/>
    </xf>
    <xf numFmtId="10" fontId="6" fillId="0" borderId="1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2" fontId="29" fillId="4" borderId="2" xfId="0" applyNumberFormat="1" applyFont="1" applyFill="1" applyBorder="1" applyAlignment="1" applyProtection="1">
      <alignment horizontal="center" vertical="center" wrapText="1"/>
    </xf>
    <xf numFmtId="2" fontId="29" fillId="4" borderId="4" xfId="0" applyNumberFormat="1" applyFont="1" applyFill="1" applyBorder="1" applyAlignment="1" applyProtection="1">
      <alignment horizontal="center" vertical="center" wrapText="1"/>
    </xf>
    <xf numFmtId="2" fontId="29" fillId="4" borderId="3" xfId="0" applyNumberFormat="1" applyFont="1" applyFill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horizontal="left" vertical="top" wrapText="1" indent="3"/>
    </xf>
    <xf numFmtId="0" fontId="23" fillId="0" borderId="7" xfId="0" applyFont="1" applyBorder="1" applyAlignment="1" applyProtection="1">
      <alignment horizontal="left" vertical="top" wrapText="1" indent="3"/>
    </xf>
    <xf numFmtId="0" fontId="20" fillId="0" borderId="5" xfId="0" applyFont="1" applyBorder="1" applyAlignment="1" applyProtection="1">
      <alignment horizontal="left"/>
    </xf>
    <xf numFmtId="0" fontId="24" fillId="0" borderId="19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3" fillId="0" borderId="25" xfId="0" applyFont="1" applyBorder="1" applyAlignment="1" applyProtection="1">
      <alignment horizontal="left" vertical="center" wrapText="1"/>
    </xf>
    <xf numFmtId="0" fontId="23" fillId="0" borderId="26" xfId="0" applyFont="1" applyBorder="1" applyAlignment="1" applyProtection="1">
      <alignment horizontal="left" vertical="center" wrapText="1"/>
    </xf>
    <xf numFmtId="0" fontId="23" fillId="0" borderId="6" xfId="0" applyFont="1" applyBorder="1" applyAlignment="1" applyProtection="1">
      <alignment horizontal="left" vertical="top" wrapText="1"/>
    </xf>
    <xf numFmtId="0" fontId="23" fillId="0" borderId="7" xfId="0" applyFont="1" applyBorder="1" applyAlignment="1" applyProtection="1">
      <alignment horizontal="left" vertical="top" wrapText="1"/>
    </xf>
    <xf numFmtId="0" fontId="33" fillId="5" borderId="6" xfId="0" applyFont="1" applyFill="1" applyBorder="1" applyAlignment="1" applyProtection="1">
      <alignment horizontal="center" vertical="top"/>
    </xf>
    <xf numFmtId="0" fontId="33" fillId="5" borderId="8" xfId="0" applyFont="1" applyFill="1" applyBorder="1" applyAlignment="1" applyProtection="1">
      <alignment horizontal="center" vertical="top"/>
    </xf>
    <xf numFmtId="0" fontId="33" fillId="5" borderId="7" xfId="0" applyFont="1" applyFill="1" applyBorder="1" applyAlignment="1" applyProtection="1">
      <alignment horizontal="center" vertical="top"/>
    </xf>
    <xf numFmtId="0" fontId="23" fillId="0" borderId="6" xfId="0" applyFont="1" applyBorder="1" applyAlignment="1" applyProtection="1">
      <alignment horizontal="left" vertical="center" wrapText="1"/>
    </xf>
    <xf numFmtId="0" fontId="23" fillId="0" borderId="7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8" fillId="6" borderId="0" xfId="0" applyFont="1" applyFill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6" borderId="6" xfId="0" applyFont="1" applyFill="1" applyBorder="1" applyAlignment="1" applyProtection="1">
      <alignment horizontal="left" vertical="top" wrapText="1"/>
      <protection locked="0"/>
    </xf>
    <xf numFmtId="0" fontId="1" fillId="6" borderId="8" xfId="0" applyFont="1" applyFill="1" applyBorder="1" applyAlignment="1" applyProtection="1">
      <alignment horizontal="left" vertical="top" wrapText="1"/>
      <protection locked="0"/>
    </xf>
    <xf numFmtId="0" fontId="1" fillId="6" borderId="7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</xf>
    <xf numFmtId="0" fontId="19" fillId="6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0" fontId="28" fillId="0" borderId="8" xfId="0" applyFont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9" fontId="29" fillId="0" borderId="1" xfId="0" applyNumberFormat="1" applyFont="1" applyBorder="1" applyAlignment="1">
      <alignment horizontal="center" vertical="center" wrapText="1"/>
    </xf>
    <xf numFmtId="9" fontId="14" fillId="3" borderId="21" xfId="1" applyFont="1" applyFill="1" applyBorder="1" applyAlignment="1" applyProtection="1">
      <alignment horizontal="center"/>
    </xf>
    <xf numFmtId="9" fontId="14" fillId="3" borderId="22" xfId="1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/>
    </xf>
    <xf numFmtId="9" fontId="7" fillId="0" borderId="6" xfId="1" applyFont="1" applyBorder="1" applyAlignment="1" applyProtection="1">
      <alignment horizontal="center" vertical="center"/>
    </xf>
    <xf numFmtId="9" fontId="7" fillId="0" borderId="7" xfId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9" fontId="16" fillId="0" borderId="1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10" fontId="7" fillId="0" borderId="12" xfId="1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25" fillId="0" borderId="15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left" vertical="center" wrapText="1" indent="1"/>
    </xf>
    <xf numFmtId="0" fontId="26" fillId="0" borderId="8" xfId="0" applyFont="1" applyBorder="1" applyAlignment="1">
      <alignment horizontal="left" vertical="center" wrapText="1" indent="1"/>
    </xf>
    <xf numFmtId="0" fontId="26" fillId="0" borderId="7" xfId="0" applyFont="1" applyBorder="1" applyAlignment="1">
      <alignment horizontal="left" vertical="center" wrapText="1" inden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0" fontId="38" fillId="0" borderId="6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59996337778862885"/>
      </font>
    </dxf>
    <dxf>
      <font>
        <color theme="0"/>
      </font>
    </dxf>
    <dxf>
      <font>
        <color theme="9" tint="0.39994506668294322"/>
      </font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A16" sqref="A16"/>
    </sheetView>
  </sheetViews>
  <sheetFormatPr defaultRowHeight="15"/>
  <cols>
    <col min="1" max="1" width="17" style="287" customWidth="1"/>
    <col min="2" max="2" width="43.42578125" style="288" customWidth="1"/>
    <col min="3" max="16384" width="9.140625" style="287"/>
  </cols>
  <sheetData>
    <row r="1" spans="1:3">
      <c r="A1" s="287" t="s">
        <v>225</v>
      </c>
    </row>
    <row r="3" spans="1:3">
      <c r="A3" s="287" t="s">
        <v>218</v>
      </c>
      <c r="B3" s="288" t="s">
        <v>226</v>
      </c>
      <c r="C3" s="287" t="s">
        <v>227</v>
      </c>
    </row>
    <row r="4" spans="1:3">
      <c r="A4" s="287" t="s">
        <v>228</v>
      </c>
      <c r="B4" s="288" t="s">
        <v>229</v>
      </c>
      <c r="C4" s="287" t="s">
        <v>230</v>
      </c>
    </row>
    <row r="5" spans="1:3">
      <c r="A5" s="287" t="s">
        <v>231</v>
      </c>
      <c r="B5" s="288" t="s">
        <v>232</v>
      </c>
      <c r="C5" s="287" t="s">
        <v>230</v>
      </c>
    </row>
    <row r="6" spans="1:3">
      <c r="A6" s="287" t="s">
        <v>233</v>
      </c>
      <c r="B6" s="288" t="s">
        <v>234</v>
      </c>
    </row>
    <row r="7" spans="1:3">
      <c r="A7" s="287" t="s">
        <v>235</v>
      </c>
      <c r="B7" s="288" t="s">
        <v>236</v>
      </c>
      <c r="C7" s="287" t="s">
        <v>237</v>
      </c>
    </row>
    <row r="8" spans="1:3">
      <c r="A8" s="287" t="s">
        <v>238</v>
      </c>
      <c r="B8" s="288" t="s">
        <v>239</v>
      </c>
      <c r="C8" s="287" t="s">
        <v>237</v>
      </c>
    </row>
    <row r="9" spans="1:3" ht="30">
      <c r="A9" s="287" t="s">
        <v>240</v>
      </c>
      <c r="B9" s="288" t="s">
        <v>241</v>
      </c>
      <c r="C9" s="287" t="s">
        <v>230</v>
      </c>
    </row>
    <row r="10" spans="1:3" ht="30">
      <c r="A10" s="287" t="s">
        <v>242</v>
      </c>
      <c r="B10" s="288" t="s">
        <v>243</v>
      </c>
      <c r="C10" s="287" t="s">
        <v>244</v>
      </c>
    </row>
    <row r="11" spans="1:3" ht="45">
      <c r="A11" s="287" t="s">
        <v>245</v>
      </c>
      <c r="B11" s="288" t="s">
        <v>246</v>
      </c>
      <c r="C11" s="287" t="s">
        <v>230</v>
      </c>
    </row>
    <row r="12" spans="1:3">
      <c r="A12" s="287" t="s">
        <v>219</v>
      </c>
      <c r="B12" s="288" t="s">
        <v>247</v>
      </c>
      <c r="C12" s="287" t="s">
        <v>248</v>
      </c>
    </row>
    <row r="13" spans="1:3">
      <c r="A13" s="287" t="s">
        <v>249</v>
      </c>
      <c r="B13" s="288" t="s">
        <v>250</v>
      </c>
      <c r="C13" s="287" t="s">
        <v>251</v>
      </c>
    </row>
    <row r="14" spans="1:3">
      <c r="A14" s="287" t="s">
        <v>254</v>
      </c>
      <c r="B14" s="288" t="s">
        <v>252</v>
      </c>
    </row>
    <row r="15" spans="1:3">
      <c r="A15" s="287" t="s">
        <v>123</v>
      </c>
      <c r="B15" s="288" t="s">
        <v>253</v>
      </c>
      <c r="C15" s="287" t="s">
        <v>237</v>
      </c>
    </row>
    <row r="16" spans="1:3">
      <c r="A16" s="287" t="s">
        <v>256</v>
      </c>
      <c r="B16" s="288" t="s">
        <v>255</v>
      </c>
      <c r="C16" s="287" t="s">
        <v>237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71" zoomScaleNormal="71" workbookViewId="0">
      <selection activeCell="A16" sqref="A16:XFD20"/>
    </sheetView>
  </sheetViews>
  <sheetFormatPr defaultRowHeight="16.5"/>
  <cols>
    <col min="1" max="1" width="16.7109375" style="42" customWidth="1"/>
    <col min="2" max="2" width="15.42578125" style="42" customWidth="1"/>
    <col min="3" max="6" width="7.7109375" style="42" customWidth="1"/>
    <col min="7" max="9" width="9.28515625" style="42" customWidth="1"/>
    <col min="10" max="10" width="7.5703125" style="42" customWidth="1"/>
    <col min="11" max="11" width="8.28515625" style="42" customWidth="1"/>
    <col min="12" max="12" width="17.5703125" style="42" customWidth="1"/>
    <col min="13" max="13" width="17.28515625" style="42" customWidth="1"/>
    <col min="14" max="14" width="10.42578125" style="42" bestFit="1" customWidth="1"/>
    <col min="15" max="16384" width="9.140625" style="42"/>
  </cols>
  <sheetData>
    <row r="1" spans="1:14">
      <c r="A1" s="42" t="s">
        <v>61</v>
      </c>
      <c r="B1" s="73"/>
      <c r="C1" s="73"/>
      <c r="D1" s="73"/>
      <c r="E1" s="73"/>
      <c r="K1" s="42" t="s">
        <v>57</v>
      </c>
      <c r="L1" s="73"/>
      <c r="M1" s="47"/>
    </row>
    <row r="3" spans="1:14" ht="18.75">
      <c r="A3" s="454" t="s">
        <v>36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</row>
    <row r="4" spans="1:14" ht="18.75">
      <c r="A4" s="454" t="s">
        <v>114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</row>
    <row r="5" spans="1:14">
      <c r="A5" s="483"/>
      <c r="B5" s="483"/>
      <c r="C5" s="483"/>
      <c r="D5" s="483"/>
      <c r="E5" s="483"/>
      <c r="F5" s="483"/>
      <c r="G5" s="483"/>
      <c r="H5" s="483"/>
      <c r="I5" s="483"/>
      <c r="J5" s="483"/>
      <c r="K5" s="483"/>
    </row>
    <row r="6" spans="1:14" ht="38.25" customHeight="1">
      <c r="A6" s="479"/>
      <c r="B6" s="481" t="s">
        <v>97</v>
      </c>
      <c r="C6" s="484" t="s">
        <v>192</v>
      </c>
      <c r="D6" s="485"/>
      <c r="E6" s="485"/>
      <c r="F6" s="486"/>
      <c r="G6" s="487" t="s">
        <v>169</v>
      </c>
      <c r="H6" s="487"/>
      <c r="I6" s="487"/>
      <c r="J6" s="487"/>
      <c r="K6" s="488" t="s">
        <v>9</v>
      </c>
      <c r="L6" s="474" t="s">
        <v>213</v>
      </c>
      <c r="M6" s="474" t="s">
        <v>214</v>
      </c>
      <c r="N6" s="476" t="s">
        <v>174</v>
      </c>
    </row>
    <row r="7" spans="1:14" ht="87" customHeight="1">
      <c r="A7" s="480"/>
      <c r="B7" s="482"/>
      <c r="C7" s="140" t="s">
        <v>18</v>
      </c>
      <c r="D7" s="140" t="s">
        <v>19</v>
      </c>
      <c r="E7" s="140" t="s">
        <v>20</v>
      </c>
      <c r="F7" s="140" t="s">
        <v>21</v>
      </c>
      <c r="G7" s="141" t="s">
        <v>173</v>
      </c>
      <c r="H7" s="141" t="s">
        <v>172</v>
      </c>
      <c r="I7" s="141" t="s">
        <v>170</v>
      </c>
      <c r="J7" s="141" t="s">
        <v>171</v>
      </c>
      <c r="K7" s="489"/>
      <c r="L7" s="478"/>
      <c r="M7" s="475"/>
      <c r="N7" s="477"/>
    </row>
    <row r="8" spans="1:14">
      <c r="A8" s="142" t="s">
        <v>0</v>
      </c>
      <c r="B8" s="305"/>
      <c r="C8" s="305"/>
      <c r="D8" s="305"/>
      <c r="E8" s="305"/>
      <c r="F8" s="305"/>
      <c r="G8" s="305"/>
      <c r="H8" s="305"/>
      <c r="I8" s="305"/>
      <c r="J8" s="305"/>
      <c r="K8" s="305">
        <f>G8+H8+I8+J8</f>
        <v>0</v>
      </c>
      <c r="L8" s="306"/>
      <c r="M8" s="307"/>
      <c r="N8" s="308">
        <f>K8*M8</f>
        <v>0</v>
      </c>
    </row>
    <row r="9" spans="1:14">
      <c r="A9" s="142" t="s">
        <v>7</v>
      </c>
      <c r="B9" s="143"/>
      <c r="C9" s="143"/>
      <c r="D9" s="143"/>
      <c r="E9" s="143"/>
      <c r="F9" s="143"/>
      <c r="G9" s="143"/>
      <c r="H9" s="143"/>
      <c r="I9" s="143"/>
      <c r="J9" s="143"/>
      <c r="K9" s="143">
        <f t="shared" ref="K9:K12" si="0">G9+H9+I9+J9</f>
        <v>0</v>
      </c>
      <c r="L9" s="279"/>
      <c r="M9" s="143"/>
      <c r="N9" s="309"/>
    </row>
    <row r="10" spans="1:14">
      <c r="A10" s="142" t="s">
        <v>22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>
        <f t="shared" si="0"/>
        <v>0</v>
      </c>
      <c r="L10" s="279"/>
      <c r="M10" s="143"/>
      <c r="N10" s="309"/>
    </row>
    <row r="11" spans="1:14">
      <c r="A11" s="142" t="s">
        <v>23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>
        <f t="shared" si="0"/>
        <v>0</v>
      </c>
      <c r="L11" s="279"/>
      <c r="M11" s="143"/>
      <c r="N11" s="309"/>
    </row>
    <row r="12" spans="1:14">
      <c r="A12" s="142" t="s">
        <v>24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>
        <f t="shared" si="0"/>
        <v>0</v>
      </c>
      <c r="L12" s="279"/>
      <c r="M12" s="143"/>
      <c r="N12" s="309"/>
    </row>
    <row r="13" spans="1:14" s="149" customFormat="1">
      <c r="A13" s="150" t="s">
        <v>9</v>
      </c>
      <c r="B13" s="151"/>
      <c r="C13" s="151"/>
      <c r="D13" s="151"/>
      <c r="E13" s="151"/>
      <c r="F13" s="151"/>
      <c r="G13" s="152"/>
      <c r="H13" s="152"/>
      <c r="I13" s="152"/>
      <c r="J13" s="152"/>
      <c r="K13" s="152">
        <f>SUM(K8:K12)</f>
        <v>0</v>
      </c>
      <c r="L13" s="280">
        <f>SUM(L8:L12)</f>
        <v>0</v>
      </c>
      <c r="M13" s="151"/>
      <c r="N13" s="153">
        <f>SUM(N8:N12)</f>
        <v>0</v>
      </c>
    </row>
    <row r="14" spans="1:14">
      <c r="A14" s="145"/>
      <c r="B14" s="146"/>
      <c r="C14" s="146"/>
      <c r="D14" s="147"/>
      <c r="E14" s="147"/>
      <c r="F14" s="147"/>
      <c r="G14" s="147"/>
      <c r="H14" s="147"/>
      <c r="I14" s="147"/>
      <c r="J14" s="147"/>
      <c r="K14" s="147"/>
      <c r="L14" s="146"/>
      <c r="M14" s="146"/>
    </row>
    <row r="15" spans="1:14" ht="20.25" customHeight="1">
      <c r="A15" s="301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</row>
    <row r="16" spans="1:14">
      <c r="A16" s="51"/>
      <c r="B16" s="367" t="s">
        <v>11</v>
      </c>
      <c r="C16" s="367"/>
      <c r="D16" s="367"/>
      <c r="E16" s="367"/>
      <c r="F16" s="367"/>
      <c r="G16" s="367"/>
      <c r="H16" s="367" t="s">
        <v>58</v>
      </c>
      <c r="I16" s="367"/>
      <c r="J16" s="367"/>
      <c r="K16" s="367"/>
      <c r="L16" s="367"/>
    </row>
    <row r="17" spans="1:12" s="46" customFormat="1" ht="34.5" customHeight="1">
      <c r="A17" s="303" t="s">
        <v>81</v>
      </c>
      <c r="B17" s="473"/>
      <c r="C17" s="473"/>
      <c r="D17" s="473"/>
      <c r="E17" s="473"/>
      <c r="F17" s="473"/>
      <c r="G17" s="473"/>
      <c r="H17" s="473"/>
      <c r="I17" s="473"/>
      <c r="J17" s="473"/>
      <c r="K17" s="473"/>
      <c r="L17" s="473"/>
    </row>
    <row r="18" spans="1:12" s="46" customFormat="1" ht="23.25" customHeight="1">
      <c r="A18" s="304" t="s">
        <v>82</v>
      </c>
      <c r="B18" s="473"/>
      <c r="C18" s="473"/>
      <c r="D18" s="473"/>
      <c r="E18" s="473"/>
      <c r="F18" s="473"/>
      <c r="G18" s="473"/>
      <c r="H18" s="473"/>
      <c r="I18" s="473"/>
      <c r="J18" s="473"/>
      <c r="K18" s="473"/>
      <c r="L18" s="473"/>
    </row>
    <row r="19" spans="1:12" s="46" customFormat="1" ht="23.25" customHeight="1">
      <c r="A19" s="303" t="s">
        <v>83</v>
      </c>
      <c r="B19" s="473"/>
      <c r="C19" s="473"/>
      <c r="D19" s="473"/>
      <c r="E19" s="473"/>
      <c r="F19" s="473"/>
      <c r="G19" s="473"/>
      <c r="H19" s="473" t="s">
        <v>84</v>
      </c>
      <c r="I19" s="473"/>
      <c r="J19" s="473"/>
      <c r="K19" s="473"/>
      <c r="L19" s="473"/>
    </row>
    <row r="20" spans="1:12" s="46" customFormat="1" ht="23.25" customHeight="1">
      <c r="A20" s="304" t="s">
        <v>12</v>
      </c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3"/>
    </row>
  </sheetData>
  <mergeCells count="21">
    <mergeCell ref="M6:M7"/>
    <mergeCell ref="N6:N7"/>
    <mergeCell ref="A3:N3"/>
    <mergeCell ref="A4:N4"/>
    <mergeCell ref="L6:L7"/>
    <mergeCell ref="A6:A7"/>
    <mergeCell ref="B6:B7"/>
    <mergeCell ref="A5:K5"/>
    <mergeCell ref="C6:F6"/>
    <mergeCell ref="G6:J6"/>
    <mergeCell ref="K6:K7"/>
    <mergeCell ref="B19:G19"/>
    <mergeCell ref="B20:G20"/>
    <mergeCell ref="H16:L16"/>
    <mergeCell ref="H17:L17"/>
    <mergeCell ref="H18:L18"/>
    <mergeCell ref="H19:L19"/>
    <mergeCell ref="H20:L20"/>
    <mergeCell ref="B16:G16"/>
    <mergeCell ref="B17:G17"/>
    <mergeCell ref="B18:G18"/>
  </mergeCells>
  <conditionalFormatting sqref="K8:K13">
    <cfRule type="cellIs" dxfId="10" priority="2" operator="lessThan">
      <formula>1</formula>
    </cfRule>
  </conditionalFormatting>
  <conditionalFormatting sqref="N8:N13">
    <cfRule type="cellIs" dxfId="9" priority="1" operator="lessThan">
      <formula>1</formula>
    </cfRule>
  </conditionalFormatting>
  <printOptions horizontalCentered="1" verticalCentered="1"/>
  <pageMargins left="1.5" right="0.2" top="1" bottom="0.25" header="0.3" footer="0.3"/>
  <pageSetup paperSize="9" scale="8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26"/>
  <sheetViews>
    <sheetView topLeftCell="A4" workbookViewId="0">
      <selection activeCell="M17" sqref="M17"/>
    </sheetView>
  </sheetViews>
  <sheetFormatPr defaultRowHeight="16.5"/>
  <cols>
    <col min="1" max="1" width="16" style="42" customWidth="1"/>
    <col min="2" max="2" width="15" style="42" customWidth="1"/>
    <col min="3" max="6" width="7.140625" style="42" customWidth="1"/>
    <col min="7" max="7" width="7.5703125" style="42" customWidth="1"/>
    <col min="8" max="8" width="8.140625" style="42" customWidth="1"/>
    <col min="9" max="9" width="7.42578125" style="42" customWidth="1"/>
    <col min="10" max="10" width="7.7109375" style="42" customWidth="1"/>
    <col min="11" max="11" width="9.140625" style="42"/>
    <col min="12" max="12" width="15" style="42" customWidth="1"/>
    <col min="13" max="13" width="14.28515625" style="42" customWidth="1"/>
    <col min="14" max="14" width="10" style="42" customWidth="1"/>
    <col min="15" max="16384" width="9.140625" style="42"/>
  </cols>
  <sheetData>
    <row r="1" spans="1:14">
      <c r="A1" s="42" t="s">
        <v>61</v>
      </c>
      <c r="B1" s="73"/>
      <c r="C1" s="73"/>
      <c r="D1" s="73"/>
      <c r="E1" s="73"/>
      <c r="L1" s="42" t="s">
        <v>57</v>
      </c>
      <c r="N1" s="73"/>
    </row>
    <row r="3" spans="1:14">
      <c r="A3" s="500" t="s">
        <v>36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</row>
    <row r="4" spans="1:14" ht="18.75">
      <c r="A4" s="501" t="s">
        <v>115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</row>
    <row r="5" spans="1:14">
      <c r="A5" s="502" t="s">
        <v>17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</row>
    <row r="6" spans="1:14">
      <c r="A6" s="164"/>
      <c r="B6" s="164"/>
      <c r="C6" s="165"/>
      <c r="D6" s="165"/>
      <c r="E6" s="165"/>
      <c r="F6" s="165"/>
      <c r="G6" s="165"/>
      <c r="H6" s="165"/>
      <c r="I6" s="165"/>
      <c r="J6" s="165"/>
      <c r="K6" s="164"/>
      <c r="L6" s="164"/>
      <c r="M6" s="164"/>
      <c r="N6" s="165"/>
    </row>
    <row r="7" spans="1:14" ht="38.25" customHeight="1">
      <c r="A7" s="503" t="s">
        <v>181</v>
      </c>
      <c r="B7" s="481" t="s">
        <v>98</v>
      </c>
      <c r="C7" s="505" t="s">
        <v>193</v>
      </c>
      <c r="D7" s="506"/>
      <c r="E7" s="506"/>
      <c r="F7" s="507"/>
      <c r="G7" s="487" t="s">
        <v>169</v>
      </c>
      <c r="H7" s="487"/>
      <c r="I7" s="487"/>
      <c r="J7" s="487"/>
      <c r="K7" s="488" t="s">
        <v>9</v>
      </c>
      <c r="L7" s="474" t="s">
        <v>215</v>
      </c>
      <c r="M7" s="474" t="s">
        <v>216</v>
      </c>
      <c r="N7" s="499" t="s">
        <v>179</v>
      </c>
    </row>
    <row r="8" spans="1:14" ht="79.5" customHeight="1">
      <c r="A8" s="504"/>
      <c r="B8" s="482"/>
      <c r="C8" s="140" t="s">
        <v>18</v>
      </c>
      <c r="D8" s="140" t="s">
        <v>19</v>
      </c>
      <c r="E8" s="140" t="s">
        <v>20</v>
      </c>
      <c r="F8" s="140" t="s">
        <v>21</v>
      </c>
      <c r="G8" s="141" t="s">
        <v>175</v>
      </c>
      <c r="H8" s="141" t="s">
        <v>176</v>
      </c>
      <c r="I8" s="141" t="s">
        <v>177</v>
      </c>
      <c r="J8" s="141" t="s">
        <v>178</v>
      </c>
      <c r="K8" s="489"/>
      <c r="L8" s="478"/>
      <c r="M8" s="475"/>
      <c r="N8" s="499"/>
    </row>
    <row r="9" spans="1:14" ht="15.75" customHeight="1">
      <c r="A9" s="142" t="s">
        <v>0</v>
      </c>
      <c r="B9" s="305"/>
      <c r="C9" s="305"/>
      <c r="D9" s="305"/>
      <c r="E9" s="305"/>
      <c r="F9" s="305"/>
      <c r="G9" s="305" t="e">
        <f>(C9/B9)*50</f>
        <v>#DIV/0!</v>
      </c>
      <c r="H9" s="305" t="e">
        <f>(D9/B9)*75</f>
        <v>#DIV/0!</v>
      </c>
      <c r="I9" s="305" t="e">
        <f>(E9/B9)*100</f>
        <v>#DIV/0!</v>
      </c>
      <c r="J9" s="305" t="e">
        <f>(F9/B9)*125</f>
        <v>#DIV/0!</v>
      </c>
      <c r="K9" s="305" t="e">
        <f>G9+H9+I9+J9</f>
        <v>#DIV/0!</v>
      </c>
      <c r="L9" s="310"/>
      <c r="M9" s="310" t="e">
        <f>L9/(L14+'Accreditation Undergrad'!L13)</f>
        <v>#DIV/0!</v>
      </c>
      <c r="N9" s="311" t="e">
        <f>K9*M9</f>
        <v>#DIV/0!</v>
      </c>
    </row>
    <row r="10" spans="1:14" ht="15.75" customHeight="1">
      <c r="A10" s="142" t="s">
        <v>7</v>
      </c>
      <c r="B10" s="143"/>
      <c r="C10" s="143"/>
      <c r="D10" s="143"/>
      <c r="E10" s="143"/>
      <c r="F10" s="143"/>
      <c r="G10" s="305" t="e">
        <f t="shared" ref="G10:G13" si="0">(C10/B10)*50</f>
        <v>#DIV/0!</v>
      </c>
      <c r="H10" s="305" t="e">
        <f t="shared" ref="H10:H13" si="1">(D10/B10)*75</f>
        <v>#DIV/0!</v>
      </c>
      <c r="I10" s="305" t="e">
        <f t="shared" ref="I10:I13" si="2">(E10/B10)*100</f>
        <v>#DIV/0!</v>
      </c>
      <c r="J10" s="305" t="e">
        <f t="shared" ref="J10:J13" si="3">(F10/B10)*125</f>
        <v>#DIV/0!</v>
      </c>
      <c r="K10" s="143" t="e">
        <f t="shared" ref="K10:K13" si="4">G10+H10+I10+J10</f>
        <v>#DIV/0!</v>
      </c>
      <c r="L10" s="143"/>
      <c r="M10" s="143"/>
      <c r="N10" s="311" t="e">
        <f t="shared" ref="N10:N13" si="5">K10*M10</f>
        <v>#DIV/0!</v>
      </c>
    </row>
    <row r="11" spans="1:14" ht="15.75" customHeight="1">
      <c r="A11" s="142" t="s">
        <v>22</v>
      </c>
      <c r="B11" s="143"/>
      <c r="C11" s="143"/>
      <c r="D11" s="143"/>
      <c r="E11" s="143"/>
      <c r="F11" s="143"/>
      <c r="G11" s="305" t="e">
        <f t="shared" si="0"/>
        <v>#DIV/0!</v>
      </c>
      <c r="H11" s="305" t="e">
        <f t="shared" si="1"/>
        <v>#DIV/0!</v>
      </c>
      <c r="I11" s="305" t="e">
        <f t="shared" si="2"/>
        <v>#DIV/0!</v>
      </c>
      <c r="J11" s="305" t="e">
        <f t="shared" si="3"/>
        <v>#DIV/0!</v>
      </c>
      <c r="K11" s="143" t="e">
        <f t="shared" si="4"/>
        <v>#DIV/0!</v>
      </c>
      <c r="L11" s="143"/>
      <c r="M11" s="143"/>
      <c r="N11" s="311" t="e">
        <f t="shared" si="5"/>
        <v>#DIV/0!</v>
      </c>
    </row>
    <row r="12" spans="1:14" ht="15.75" customHeight="1">
      <c r="A12" s="142" t="s">
        <v>23</v>
      </c>
      <c r="B12" s="143"/>
      <c r="C12" s="143"/>
      <c r="D12" s="143"/>
      <c r="E12" s="143"/>
      <c r="F12" s="143"/>
      <c r="G12" s="305" t="e">
        <f t="shared" si="0"/>
        <v>#DIV/0!</v>
      </c>
      <c r="H12" s="305" t="e">
        <f t="shared" si="1"/>
        <v>#DIV/0!</v>
      </c>
      <c r="I12" s="305" t="e">
        <f t="shared" si="2"/>
        <v>#DIV/0!</v>
      </c>
      <c r="J12" s="305" t="e">
        <f t="shared" si="3"/>
        <v>#DIV/0!</v>
      </c>
      <c r="K12" s="143" t="e">
        <f t="shared" si="4"/>
        <v>#DIV/0!</v>
      </c>
      <c r="L12" s="143"/>
      <c r="M12" s="143"/>
      <c r="N12" s="311" t="e">
        <f t="shared" si="5"/>
        <v>#DIV/0!</v>
      </c>
    </row>
    <row r="13" spans="1:14" ht="15.75" customHeight="1">
      <c r="A13" s="142" t="s">
        <v>24</v>
      </c>
      <c r="B13" s="143"/>
      <c r="C13" s="143"/>
      <c r="D13" s="143"/>
      <c r="E13" s="143"/>
      <c r="F13" s="143"/>
      <c r="G13" s="305" t="e">
        <f t="shared" si="0"/>
        <v>#DIV/0!</v>
      </c>
      <c r="H13" s="305" t="e">
        <f t="shared" si="1"/>
        <v>#DIV/0!</v>
      </c>
      <c r="I13" s="305" t="e">
        <f t="shared" si="2"/>
        <v>#DIV/0!</v>
      </c>
      <c r="J13" s="305" t="e">
        <f t="shared" si="3"/>
        <v>#DIV/0!</v>
      </c>
      <c r="K13" s="143" t="e">
        <f t="shared" si="4"/>
        <v>#DIV/0!</v>
      </c>
      <c r="L13" s="143"/>
      <c r="M13" s="143"/>
      <c r="N13" s="311" t="e">
        <f t="shared" si="5"/>
        <v>#DIV/0!</v>
      </c>
    </row>
    <row r="14" spans="1:14">
      <c r="A14" s="144" t="s">
        <v>9</v>
      </c>
      <c r="B14" s="144"/>
      <c r="C14" s="143">
        <f>SUM(C9:C13)</f>
        <v>0</v>
      </c>
      <c r="D14" s="140">
        <f>SUM(D9:D13)</f>
        <v>0</v>
      </c>
      <c r="E14" s="143">
        <f>SUM(E9:E13)</f>
        <v>0</v>
      </c>
      <c r="F14" s="140">
        <f>SUM(F9:F13)</f>
        <v>0</v>
      </c>
      <c r="G14" s="140" t="e">
        <f t="shared" ref="G14:J14" si="6">SUM(G9:G13)</f>
        <v>#DIV/0!</v>
      </c>
      <c r="H14" s="140" t="e">
        <f t="shared" si="6"/>
        <v>#DIV/0!</v>
      </c>
      <c r="I14" s="140" t="e">
        <f t="shared" si="6"/>
        <v>#DIV/0!</v>
      </c>
      <c r="J14" s="140" t="e">
        <f t="shared" si="6"/>
        <v>#DIV/0!</v>
      </c>
      <c r="K14" s="140" t="e">
        <f>SUM(K9:K13)</f>
        <v>#DIV/0!</v>
      </c>
      <c r="L14" s="265">
        <f>SUM(L9:L13)</f>
        <v>0</v>
      </c>
      <c r="M14" s="266"/>
      <c r="N14" s="154" t="e">
        <f>SUM(N9:N13)</f>
        <v>#DIV/0!</v>
      </c>
    </row>
    <row r="15" spans="1:14">
      <c r="A15" s="160"/>
      <c r="B15" s="161"/>
      <c r="C15" s="162"/>
      <c r="D15" s="162"/>
      <c r="E15" s="147"/>
      <c r="F15" s="147"/>
      <c r="G15" s="147"/>
      <c r="H15" s="47"/>
    </row>
    <row r="16" spans="1:14" ht="25.5">
      <c r="A16" s="493" t="s">
        <v>35</v>
      </c>
      <c r="B16" s="494"/>
      <c r="C16" s="495"/>
      <c r="D16" s="490" t="s">
        <v>112</v>
      </c>
      <c r="E16" s="491"/>
      <c r="F16" s="491"/>
      <c r="G16" s="491"/>
      <c r="H16" s="492"/>
      <c r="I16" s="163" t="s">
        <v>174</v>
      </c>
      <c r="J16" s="163" t="s">
        <v>179</v>
      </c>
      <c r="K16" s="144" t="s">
        <v>180</v>
      </c>
      <c r="L16" s="490" t="s">
        <v>108</v>
      </c>
      <c r="M16" s="491"/>
      <c r="N16" s="492"/>
    </row>
    <row r="17" spans="1:14" s="46" customFormat="1" ht="23.25" customHeight="1">
      <c r="A17" s="496" t="s">
        <v>159</v>
      </c>
      <c r="B17" s="497"/>
      <c r="C17" s="498"/>
      <c r="D17" s="490" t="s">
        <v>113</v>
      </c>
      <c r="E17" s="491"/>
      <c r="F17" s="491"/>
      <c r="G17" s="491"/>
      <c r="H17" s="492"/>
      <c r="I17" s="155">
        <f>'Accreditation Undergrad'!N13</f>
        <v>0</v>
      </c>
      <c r="J17" s="157" t="e">
        <f>N14</f>
        <v>#DIV/0!</v>
      </c>
      <c r="K17" s="158" t="e">
        <f>I17+J17</f>
        <v>#DIV/0!</v>
      </c>
      <c r="L17" s="243"/>
      <c r="M17" s="263" t="e">
        <f>IF(K17&lt;30,"0.0",IF(K17&lt;40,"0.5",IF(K17&lt;50,"1.0",IF(K17&lt;60,"2.0",IF(K17&gt;59,"3")))))</f>
        <v>#DIV/0!</v>
      </c>
      <c r="N17" s="244"/>
    </row>
    <row r="18" spans="1:14" ht="18" customHeight="1">
      <c r="C18" s="147"/>
      <c r="D18" s="147"/>
      <c r="E18" s="147"/>
      <c r="F18" s="147"/>
      <c r="G18" s="147"/>
      <c r="H18" s="47"/>
    </row>
    <row r="20" spans="1:14">
      <c r="A20" s="51"/>
      <c r="B20" s="367" t="s">
        <v>11</v>
      </c>
      <c r="C20" s="367"/>
      <c r="D20" s="367"/>
      <c r="E20" s="367"/>
      <c r="F20" s="367"/>
      <c r="G20" s="367"/>
      <c r="H20" s="367" t="s">
        <v>58</v>
      </c>
      <c r="I20" s="367"/>
      <c r="J20" s="367"/>
      <c r="K20" s="367"/>
      <c r="L20" s="367"/>
    </row>
    <row r="21" spans="1:14" s="46" customFormat="1" ht="34.5" customHeight="1">
      <c r="A21" s="303" t="s">
        <v>81</v>
      </c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3"/>
    </row>
    <row r="22" spans="1:14" s="46" customFormat="1" ht="18" customHeight="1">
      <c r="A22" s="304" t="s">
        <v>82</v>
      </c>
      <c r="B22" s="473"/>
      <c r="C22" s="473"/>
      <c r="D22" s="473"/>
      <c r="E22" s="473"/>
      <c r="F22" s="473"/>
      <c r="G22" s="473"/>
      <c r="H22" s="473"/>
      <c r="I22" s="473"/>
      <c r="J22" s="473"/>
      <c r="K22" s="473"/>
      <c r="L22" s="473"/>
    </row>
    <row r="23" spans="1:14" s="46" customFormat="1" ht="18" customHeight="1">
      <c r="A23" s="303" t="s">
        <v>83</v>
      </c>
      <c r="B23" s="473"/>
      <c r="C23" s="473"/>
      <c r="D23" s="473"/>
      <c r="E23" s="473"/>
      <c r="F23" s="473"/>
      <c r="G23" s="473"/>
      <c r="H23" s="473" t="s">
        <v>84</v>
      </c>
      <c r="I23" s="473"/>
      <c r="J23" s="473"/>
      <c r="K23" s="473"/>
      <c r="L23" s="473"/>
    </row>
    <row r="24" spans="1:14" s="46" customFormat="1" ht="18" customHeight="1">
      <c r="A24" s="304" t="s">
        <v>12</v>
      </c>
      <c r="B24" s="473"/>
      <c r="C24" s="473"/>
      <c r="D24" s="473"/>
      <c r="E24" s="473"/>
      <c r="F24" s="473"/>
      <c r="G24" s="473"/>
      <c r="H24" s="473"/>
      <c r="I24" s="473"/>
      <c r="J24" s="473"/>
      <c r="K24" s="473"/>
      <c r="L24" s="473"/>
    </row>
    <row r="25" spans="1:14">
      <c r="C25" s="159"/>
    </row>
    <row r="26" spans="1:14">
      <c r="C26" s="47"/>
    </row>
  </sheetData>
  <mergeCells count="26">
    <mergeCell ref="K7:K8"/>
    <mergeCell ref="L7:L8"/>
    <mergeCell ref="N7:N8"/>
    <mergeCell ref="A3:N3"/>
    <mergeCell ref="A4:N4"/>
    <mergeCell ref="A5:N5"/>
    <mergeCell ref="A7:A8"/>
    <mergeCell ref="B7:B8"/>
    <mergeCell ref="C7:F7"/>
    <mergeCell ref="G7:J7"/>
    <mergeCell ref="M7:M8"/>
    <mergeCell ref="H23:L23"/>
    <mergeCell ref="B24:G24"/>
    <mergeCell ref="H24:L24"/>
    <mergeCell ref="L16:N16"/>
    <mergeCell ref="D16:H16"/>
    <mergeCell ref="D17:H17"/>
    <mergeCell ref="A16:C16"/>
    <mergeCell ref="A17:C17"/>
    <mergeCell ref="B20:G20"/>
    <mergeCell ref="H20:L20"/>
    <mergeCell ref="B21:G21"/>
    <mergeCell ref="H21:L21"/>
    <mergeCell ref="B22:G22"/>
    <mergeCell ref="H22:L22"/>
    <mergeCell ref="B23:G23"/>
  </mergeCells>
  <conditionalFormatting sqref="G9:K14">
    <cfRule type="containsErrors" dxfId="8" priority="4">
      <formula>ISERROR(G9)</formula>
    </cfRule>
  </conditionalFormatting>
  <conditionalFormatting sqref="N9:N14">
    <cfRule type="containsErrors" dxfId="7" priority="3">
      <formula>ISERROR(N9)</formula>
    </cfRule>
  </conditionalFormatting>
  <conditionalFormatting sqref="J17:K17">
    <cfRule type="containsErrors" dxfId="6" priority="2">
      <formula>ISERROR(J17)</formula>
    </cfRule>
  </conditionalFormatting>
  <conditionalFormatting sqref="M17">
    <cfRule type="containsErrors" dxfId="5" priority="5">
      <formula>ISERROR(M17)</formula>
    </cfRule>
  </conditionalFormatting>
  <printOptions horizontalCentered="1"/>
  <pageMargins left="1.5" right="0.2" top="1" bottom="0.5" header="0.3" footer="0.3"/>
  <pageSetup paperSize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E6" sqref="E6"/>
    </sheetView>
  </sheetViews>
  <sheetFormatPr defaultRowHeight="16.5"/>
  <cols>
    <col min="1" max="1" width="19.140625" style="42" customWidth="1"/>
    <col min="2" max="2" width="27.5703125" style="42" customWidth="1"/>
    <col min="3" max="3" width="15.28515625" style="42" customWidth="1"/>
    <col min="4" max="4" width="18.28515625" style="42" customWidth="1"/>
    <col min="5" max="5" width="16.7109375" style="42" customWidth="1"/>
    <col min="6" max="16384" width="9.140625" style="42"/>
  </cols>
  <sheetData>
    <row r="1" spans="1:5">
      <c r="A1" s="42" t="s">
        <v>61</v>
      </c>
      <c r="B1" s="73"/>
      <c r="C1" s="85" t="s">
        <v>57</v>
      </c>
      <c r="E1" s="47"/>
    </row>
    <row r="2" spans="1:5">
      <c r="C2" s="47"/>
      <c r="D2" s="65"/>
      <c r="E2" s="47"/>
    </row>
    <row r="3" spans="1:5">
      <c r="A3" s="500" t="s">
        <v>36</v>
      </c>
      <c r="B3" s="500"/>
      <c r="C3" s="500"/>
      <c r="D3" s="500"/>
      <c r="E3" s="500"/>
    </row>
    <row r="4" spans="1:5" ht="20.25">
      <c r="A4" s="508" t="s">
        <v>224</v>
      </c>
      <c r="B4" s="508"/>
      <c r="C4" s="508"/>
      <c r="D4" s="508"/>
      <c r="E4" s="508"/>
    </row>
    <row r="5" spans="1:5" ht="17.25" customHeight="1">
      <c r="A5" s="156"/>
      <c r="B5" s="156"/>
      <c r="C5" s="156"/>
      <c r="D5" s="156"/>
      <c r="E5" s="183"/>
    </row>
    <row r="6" spans="1:5" ht="30" customHeight="1">
      <c r="A6" s="78" t="s">
        <v>38</v>
      </c>
      <c r="B6" s="184" t="s">
        <v>101</v>
      </c>
      <c r="C6" s="184" t="s">
        <v>27</v>
      </c>
      <c r="D6" s="78" t="s">
        <v>39</v>
      </c>
      <c r="E6" s="78" t="s">
        <v>99</v>
      </c>
    </row>
    <row r="7" spans="1:5">
      <c r="A7" s="185" t="s">
        <v>25</v>
      </c>
      <c r="B7" s="184"/>
      <c r="C7" s="312"/>
      <c r="D7" s="148"/>
      <c r="E7" s="148"/>
    </row>
    <row r="8" spans="1:5">
      <c r="A8" s="185" t="s">
        <v>26</v>
      </c>
      <c r="B8" s="184"/>
      <c r="C8" s="184"/>
      <c r="D8" s="148"/>
      <c r="E8" s="148"/>
    </row>
    <row r="9" spans="1:5">
      <c r="A9" s="185" t="s">
        <v>100</v>
      </c>
      <c r="B9" s="184"/>
      <c r="C9" s="184"/>
      <c r="D9" s="148"/>
      <c r="E9" s="148"/>
    </row>
    <row r="10" spans="1:5">
      <c r="A10" s="186"/>
      <c r="B10" s="175"/>
      <c r="C10" s="175"/>
      <c r="D10" s="175"/>
      <c r="E10" s="187"/>
    </row>
    <row r="11" spans="1:5">
      <c r="A11" s="188" t="s">
        <v>80</v>
      </c>
      <c r="B11" s="90">
        <v>1</v>
      </c>
    </row>
    <row r="12" spans="1:5">
      <c r="A12" s="188" t="s">
        <v>108</v>
      </c>
      <c r="B12" s="90" t="str">
        <f>IF(B11=1,"1.0",IF(B11=0.75,"0.75",IF(B11=0.5,"0.5")))</f>
        <v>1.0</v>
      </c>
    </row>
    <row r="13" spans="1:5">
      <c r="A13" s="189"/>
      <c r="B13" s="190"/>
    </row>
    <row r="14" spans="1:5">
      <c r="A14" s="51"/>
      <c r="B14" s="332" t="s">
        <v>11</v>
      </c>
      <c r="C14" s="333"/>
      <c r="D14" s="332" t="s">
        <v>58</v>
      </c>
      <c r="E14" s="334"/>
    </row>
    <row r="15" spans="1:5">
      <c r="A15" s="51" t="s">
        <v>81</v>
      </c>
      <c r="B15" s="332"/>
      <c r="C15" s="333"/>
      <c r="D15" s="332"/>
      <c r="E15" s="334"/>
    </row>
    <row r="16" spans="1:5">
      <c r="A16" s="52" t="s">
        <v>82</v>
      </c>
      <c r="B16" s="332"/>
      <c r="C16" s="333"/>
      <c r="D16" s="332"/>
      <c r="E16" s="334"/>
    </row>
    <row r="17" spans="1:5">
      <c r="A17" s="51" t="s">
        <v>83</v>
      </c>
      <c r="B17" s="332"/>
      <c r="C17" s="333"/>
      <c r="D17" s="332" t="s">
        <v>84</v>
      </c>
      <c r="E17" s="334"/>
    </row>
    <row r="18" spans="1:5">
      <c r="A18" s="52" t="s">
        <v>12</v>
      </c>
      <c r="B18" s="332"/>
      <c r="C18" s="333"/>
      <c r="D18" s="332"/>
      <c r="E18" s="334"/>
    </row>
  </sheetData>
  <mergeCells count="12">
    <mergeCell ref="A3:E3"/>
    <mergeCell ref="B18:C18"/>
    <mergeCell ref="B14:C14"/>
    <mergeCell ref="B15:C15"/>
    <mergeCell ref="A4:E4"/>
    <mergeCell ref="D14:E14"/>
    <mergeCell ref="D15:E15"/>
    <mergeCell ref="D16:E16"/>
    <mergeCell ref="D17:E17"/>
    <mergeCell ref="D18:E18"/>
    <mergeCell ref="B16:C16"/>
    <mergeCell ref="B17:C17"/>
  </mergeCells>
  <printOptions horizontalCentered="1"/>
  <pageMargins left="0.2" right="0.2" top="0.75" bottom="0.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>
      <selection activeCell="G7" sqref="G7"/>
    </sheetView>
  </sheetViews>
  <sheetFormatPr defaultRowHeight="16.5"/>
  <cols>
    <col min="1" max="1" width="14.42578125" style="42" customWidth="1"/>
    <col min="2" max="2" width="25.5703125" style="42" customWidth="1"/>
    <col min="3" max="5" width="11.42578125" style="42" customWidth="1"/>
    <col min="6" max="6" width="9.28515625" style="42" customWidth="1"/>
    <col min="7" max="7" width="10" style="42" customWidth="1"/>
    <col min="8" max="8" width="13.5703125" style="42" customWidth="1"/>
    <col min="9" max="10" width="16" style="42" customWidth="1"/>
    <col min="11" max="11" width="16.28515625" style="42" customWidth="1"/>
    <col min="12" max="16384" width="9.140625" style="42"/>
  </cols>
  <sheetData>
    <row r="1" spans="1:8" customFormat="1">
      <c r="A1" t="s">
        <v>61</v>
      </c>
      <c r="B1" s="2"/>
      <c r="C1" s="2"/>
      <c r="D1" s="42"/>
      <c r="E1" s="42"/>
      <c r="F1" s="1" t="s">
        <v>57</v>
      </c>
      <c r="G1" s="2"/>
      <c r="H1" s="1"/>
    </row>
    <row r="2" spans="1:8">
      <c r="D2" s="47"/>
      <c r="E2" s="47"/>
      <c r="F2" s="47"/>
      <c r="G2" s="47"/>
      <c r="H2" s="47"/>
    </row>
    <row r="3" spans="1:8" ht="18.75">
      <c r="A3" s="501" t="s">
        <v>36</v>
      </c>
      <c r="B3" s="501"/>
      <c r="C3" s="501"/>
      <c r="D3" s="501"/>
      <c r="E3" s="501"/>
      <c r="F3" s="501"/>
      <c r="G3" s="501"/>
      <c r="H3" s="41"/>
    </row>
    <row r="4" spans="1:8" ht="18.75">
      <c r="A4" s="509" t="s">
        <v>55</v>
      </c>
      <c r="B4" s="509"/>
      <c r="C4" s="509"/>
      <c r="D4" s="509"/>
      <c r="E4" s="509"/>
      <c r="F4" s="509"/>
      <c r="G4" s="509"/>
      <c r="H4" s="61"/>
    </row>
    <row r="5" spans="1:8" ht="18.75">
      <c r="A5" s="246"/>
      <c r="B5" s="246"/>
      <c r="C5" s="246"/>
      <c r="D5" s="246"/>
      <c r="E5" s="246"/>
      <c r="F5" s="246"/>
      <c r="G5" s="246"/>
      <c r="H5" s="61"/>
    </row>
    <row r="6" spans="1:8" s="46" customFormat="1" ht="33">
      <c r="B6" s="43"/>
      <c r="C6" s="44" t="s">
        <v>40</v>
      </c>
      <c r="D6" s="44" t="s">
        <v>41</v>
      </c>
      <c r="E6" s="44" t="s">
        <v>42</v>
      </c>
      <c r="F6" s="44" t="s">
        <v>28</v>
      </c>
      <c r="G6" s="45"/>
      <c r="H6" s="45"/>
    </row>
    <row r="7" spans="1:8" s="82" customFormat="1">
      <c r="B7" s="247" t="s">
        <v>29</v>
      </c>
      <c r="C7" s="248"/>
      <c r="D7" s="248"/>
      <c r="E7" s="248"/>
      <c r="F7" s="248"/>
      <c r="G7" s="81"/>
      <c r="H7" s="81"/>
    </row>
    <row r="8" spans="1:8" s="82" customFormat="1">
      <c r="B8" s="249" t="s">
        <v>30</v>
      </c>
      <c r="C8" s="249"/>
      <c r="D8" s="249"/>
      <c r="E8" s="249"/>
      <c r="F8" s="249"/>
      <c r="G8" s="251"/>
      <c r="H8" s="252"/>
    </row>
    <row r="9" spans="1:8" s="82" customFormat="1">
      <c r="B9" s="250" t="s">
        <v>10</v>
      </c>
      <c r="C9" s="250"/>
      <c r="D9" s="250"/>
      <c r="E9" s="250"/>
      <c r="F9" s="250"/>
      <c r="G9" s="115"/>
      <c r="H9" s="115"/>
    </row>
    <row r="10" spans="1:8">
      <c r="B10" s="245" t="s">
        <v>9</v>
      </c>
      <c r="C10" s="245">
        <f>SUM(C7:C9)</f>
        <v>0</v>
      </c>
      <c r="D10" s="245">
        <f t="shared" ref="D10:F10" si="0">SUM(D7:D9)</f>
        <v>0</v>
      </c>
      <c r="E10" s="245">
        <f t="shared" si="0"/>
        <v>0</v>
      </c>
      <c r="F10" s="245">
        <f t="shared" si="0"/>
        <v>0</v>
      </c>
      <c r="G10" s="49"/>
      <c r="H10" s="49"/>
    </row>
    <row r="11" spans="1:8">
      <c r="B11" s="242" t="s">
        <v>191</v>
      </c>
      <c r="C11" s="242">
        <f>C10*1</f>
        <v>0</v>
      </c>
      <c r="D11" s="242">
        <f>D10*0.75</f>
        <v>0</v>
      </c>
      <c r="E11" s="242">
        <f>E10*1</f>
        <v>0</v>
      </c>
      <c r="F11" s="242">
        <f>F10*0.5</f>
        <v>0</v>
      </c>
      <c r="G11" s="49"/>
      <c r="H11" s="49"/>
    </row>
    <row r="12" spans="1:8">
      <c r="A12" s="49"/>
      <c r="B12" s="49"/>
      <c r="C12" s="49"/>
      <c r="D12" s="49"/>
      <c r="E12" s="49"/>
      <c r="F12" s="49"/>
      <c r="G12" s="49"/>
      <c r="H12" s="49"/>
    </row>
    <row r="13" spans="1:8">
      <c r="B13" s="50" t="s">
        <v>80</v>
      </c>
      <c r="C13" s="245">
        <f>C11+D11+E11+F11</f>
        <v>0</v>
      </c>
      <c r="D13" s="49"/>
      <c r="E13" s="49"/>
      <c r="F13" s="49"/>
      <c r="G13" s="49"/>
      <c r="H13" s="49"/>
    </row>
    <row r="14" spans="1:8">
      <c r="B14" s="50" t="s">
        <v>108</v>
      </c>
      <c r="C14" s="90">
        <f>IF(C13=3,"3",IF(C13&gt;3,"3",IF(C13&lt;3,C13)))</f>
        <v>0</v>
      </c>
      <c r="D14" s="49"/>
      <c r="E14" s="49"/>
      <c r="F14" s="49"/>
      <c r="G14" s="49"/>
      <c r="H14" s="49"/>
    </row>
    <row r="15" spans="1:8">
      <c r="A15" s="286" t="s">
        <v>102</v>
      </c>
      <c r="B15" s="285"/>
      <c r="C15" s="285"/>
    </row>
    <row r="17" spans="1:6">
      <c r="A17" s="51"/>
      <c r="B17" s="332" t="s">
        <v>11</v>
      </c>
      <c r="C17" s="333"/>
      <c r="D17" s="332" t="s">
        <v>58</v>
      </c>
      <c r="E17" s="333"/>
      <c r="F17" s="334"/>
    </row>
    <row r="18" spans="1:6" ht="26.25" customHeight="1">
      <c r="A18" s="51" t="s">
        <v>81</v>
      </c>
      <c r="B18" s="332"/>
      <c r="C18" s="333"/>
      <c r="D18" s="332"/>
      <c r="E18" s="333"/>
      <c r="F18" s="334"/>
    </row>
    <row r="19" spans="1:6">
      <c r="A19" s="52" t="s">
        <v>82</v>
      </c>
      <c r="B19" s="332"/>
      <c r="C19" s="333"/>
      <c r="D19" s="332"/>
      <c r="E19" s="333"/>
      <c r="F19" s="334"/>
    </row>
    <row r="20" spans="1:6">
      <c r="A20" s="51" t="s">
        <v>83</v>
      </c>
      <c r="B20" s="332"/>
      <c r="C20" s="333"/>
      <c r="D20" s="332" t="s">
        <v>84</v>
      </c>
      <c r="E20" s="333"/>
      <c r="F20" s="334"/>
    </row>
    <row r="21" spans="1:6">
      <c r="A21" s="52" t="s">
        <v>12</v>
      </c>
      <c r="B21" s="332"/>
      <c r="C21" s="333"/>
      <c r="D21" s="332"/>
      <c r="E21" s="333"/>
      <c r="F21" s="334"/>
    </row>
  </sheetData>
  <sheetProtection formatColumns="0" formatRows="0" insertRows="0" deleteRows="0" selectLockedCells="1"/>
  <mergeCells count="12">
    <mergeCell ref="A3:G3"/>
    <mergeCell ref="A4:G4"/>
    <mergeCell ref="B20:C20"/>
    <mergeCell ref="D20:F20"/>
    <mergeCell ref="B21:C21"/>
    <mergeCell ref="D21:F21"/>
    <mergeCell ref="B17:C17"/>
    <mergeCell ref="D17:F17"/>
    <mergeCell ref="B18:C18"/>
    <mergeCell ref="D18:F18"/>
    <mergeCell ref="B19:C19"/>
    <mergeCell ref="D19:F19"/>
  </mergeCells>
  <printOptions horizontalCentered="1"/>
  <pageMargins left="0.2" right="0.2" top="0.75" bottom="0.75" header="0.3" footer="0.3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opLeftCell="A4" zoomScale="110" zoomScaleNormal="110" workbookViewId="0">
      <selection activeCell="I24" sqref="I24"/>
    </sheetView>
  </sheetViews>
  <sheetFormatPr defaultRowHeight="16.5"/>
  <cols>
    <col min="1" max="1" width="27.28515625" style="42" customWidth="1"/>
    <col min="2" max="3" width="10.42578125" style="42" customWidth="1"/>
    <col min="4" max="4" width="6.5703125" style="42" customWidth="1"/>
    <col min="5" max="5" width="10.28515625" style="42" customWidth="1"/>
    <col min="6" max="6" width="11.140625" style="42" customWidth="1"/>
    <col min="7" max="7" width="6.85546875" style="42" customWidth="1"/>
    <col min="8" max="9" width="10.140625" style="42" customWidth="1"/>
    <col min="10" max="10" width="6.28515625" style="42" customWidth="1"/>
    <col min="11" max="16384" width="9.140625" style="42"/>
  </cols>
  <sheetData>
    <row r="1" spans="1:10">
      <c r="A1" s="42" t="s">
        <v>61</v>
      </c>
      <c r="B1" s="73"/>
      <c r="C1" s="73"/>
      <c r="D1" s="73"/>
      <c r="E1" s="73"/>
      <c r="I1" s="42" t="s">
        <v>57</v>
      </c>
      <c r="J1" s="73"/>
    </row>
    <row r="2" spans="1:10">
      <c r="F2" s="47"/>
      <c r="G2" s="47"/>
      <c r="J2" s="47"/>
    </row>
    <row r="3" spans="1:10">
      <c r="A3" s="500" t="s">
        <v>36</v>
      </c>
      <c r="B3" s="500"/>
      <c r="C3" s="500"/>
      <c r="D3" s="500"/>
      <c r="E3" s="500"/>
      <c r="F3" s="500"/>
      <c r="G3" s="500"/>
      <c r="H3" s="500"/>
      <c r="I3" s="500"/>
      <c r="J3" s="500"/>
    </row>
    <row r="4" spans="1:10">
      <c r="A4" s="438" t="s">
        <v>103</v>
      </c>
      <c r="B4" s="438"/>
      <c r="C4" s="438"/>
      <c r="D4" s="438"/>
      <c r="E4" s="438"/>
      <c r="F4" s="438"/>
      <c r="G4" s="438"/>
      <c r="H4" s="438"/>
      <c r="I4" s="438"/>
      <c r="J4" s="438"/>
    </row>
    <row r="5" spans="1:10">
      <c r="A5" s="519" t="s">
        <v>105</v>
      </c>
      <c r="B5" s="519"/>
      <c r="C5" s="519"/>
      <c r="D5" s="519"/>
      <c r="E5" s="519"/>
      <c r="F5" s="519"/>
      <c r="G5" s="519"/>
      <c r="H5" s="519"/>
      <c r="I5" s="519"/>
      <c r="J5" s="519"/>
    </row>
    <row r="6" spans="1:10">
      <c r="A6" s="533" t="s">
        <v>87</v>
      </c>
      <c r="B6" s="510">
        <v>2013</v>
      </c>
      <c r="C6" s="510"/>
      <c r="D6" s="514" t="s">
        <v>183</v>
      </c>
      <c r="E6" s="511">
        <v>2014</v>
      </c>
      <c r="F6" s="512"/>
      <c r="G6" s="514" t="s">
        <v>185</v>
      </c>
      <c r="H6" s="511">
        <v>2015</v>
      </c>
      <c r="I6" s="513"/>
      <c r="J6" s="514" t="s">
        <v>186</v>
      </c>
    </row>
    <row r="7" spans="1:10" ht="45.75" customHeight="1">
      <c r="A7" s="534"/>
      <c r="B7" s="261" t="s">
        <v>195</v>
      </c>
      <c r="C7" s="261" t="s">
        <v>196</v>
      </c>
      <c r="D7" s="515"/>
      <c r="E7" s="53" t="s">
        <v>43</v>
      </c>
      <c r="F7" s="53" t="s">
        <v>44</v>
      </c>
      <c r="G7" s="515"/>
      <c r="H7" s="53" t="s">
        <v>43</v>
      </c>
      <c r="I7" s="53" t="s">
        <v>44</v>
      </c>
      <c r="J7" s="515"/>
    </row>
    <row r="8" spans="1:10" s="82" customFormat="1">
      <c r="A8" s="8" t="s">
        <v>8</v>
      </c>
      <c r="B8" s="313"/>
      <c r="C8" s="313"/>
      <c r="D8" s="213" t="b">
        <f>IF(B8&gt;C8,1,IF(B8&lt;C8,0))</f>
        <v>0</v>
      </c>
      <c r="E8" s="313"/>
      <c r="F8" s="313"/>
      <c r="G8" s="213" t="b">
        <f>IF(E8&gt;F8,1,IF(E8&lt;F8,0))</f>
        <v>0</v>
      </c>
      <c r="H8" s="313"/>
      <c r="I8" s="313"/>
      <c r="J8" s="213" t="b">
        <f>IF(H8&gt;I8,1,IF(H8&lt;I8,0))</f>
        <v>0</v>
      </c>
    </row>
    <row r="9" spans="1:10" s="82" customFormat="1">
      <c r="A9" s="8" t="s">
        <v>1</v>
      </c>
      <c r="B9" s="313"/>
      <c r="C9" s="313"/>
      <c r="D9" s="213" t="b">
        <f>IF(B9&gt;C9,1,IF(B9&lt;C9,0))</f>
        <v>0</v>
      </c>
      <c r="E9" s="313"/>
      <c r="F9" s="313"/>
      <c r="G9" s="213" t="b">
        <f>IF(E9&gt;F9,1,IF(E9&lt;F9,0))</f>
        <v>0</v>
      </c>
      <c r="H9" s="313"/>
      <c r="I9" s="313"/>
      <c r="J9" s="213" t="b">
        <f>IF(H9&gt;I9,1,IF(H9&lt;I9,0))</f>
        <v>0</v>
      </c>
    </row>
    <row r="10" spans="1:10" s="82" customFormat="1">
      <c r="A10" s="8" t="s">
        <v>2</v>
      </c>
      <c r="B10" s="313"/>
      <c r="C10" s="313"/>
      <c r="D10" s="213" t="b">
        <f>IF(B10&gt;C10,1,IF(B10&lt;C10,0))</f>
        <v>0</v>
      </c>
      <c r="E10" s="313"/>
      <c r="F10" s="313"/>
      <c r="G10" s="213" t="b">
        <f>IF(E10&gt;F10,1,IF(E10&lt;F10,0))</f>
        <v>0</v>
      </c>
      <c r="H10" s="313"/>
      <c r="I10" s="313"/>
      <c r="J10" s="213" t="b">
        <f>IF(H10&gt;I10,1,IF(H10&lt;I10,0))</f>
        <v>0</v>
      </c>
    </row>
    <row r="11" spans="1:10" s="82" customFormat="1" ht="20.25" customHeight="1">
      <c r="A11" s="8" t="s">
        <v>3</v>
      </c>
      <c r="B11" s="253"/>
      <c r="C11" s="253"/>
      <c r="D11" s="213" t="b">
        <f>IF(B11&gt;C11,1,IF(B11&lt;C11,0))</f>
        <v>0</v>
      </c>
      <c r="E11" s="313"/>
      <c r="F11" s="313"/>
      <c r="G11" s="213" t="b">
        <f>IF(E11&gt;F11,1,IF(E11&lt;F11,0))</f>
        <v>0</v>
      </c>
      <c r="H11" s="313"/>
      <c r="I11" s="313"/>
      <c r="J11" s="213" t="b">
        <f>IF(H11&gt;I11,1,IF(H11&lt;I11,0))</f>
        <v>0</v>
      </c>
    </row>
    <row r="12" spans="1:10" s="82" customFormat="1">
      <c r="A12" s="8" t="s">
        <v>4</v>
      </c>
      <c r="B12" s="253"/>
      <c r="C12" s="253"/>
      <c r="D12" s="213" t="b">
        <f>IF(B12&gt;C12,1,IF(B12&lt;C12,0))</f>
        <v>0</v>
      </c>
      <c r="E12" s="313"/>
      <c r="F12" s="313"/>
      <c r="G12" s="213" t="b">
        <f>IF(E12&gt;F12,1,IF(E12&lt;F12,0))</f>
        <v>0</v>
      </c>
      <c r="H12" s="313"/>
      <c r="I12" s="313"/>
      <c r="J12" s="213" t="b">
        <f>IF(H12&gt;I12,1,IF(H12&lt;I12,0))</f>
        <v>0</v>
      </c>
    </row>
    <row r="13" spans="1:10" ht="62.25" customHeight="1">
      <c r="A13" s="176" t="s">
        <v>182</v>
      </c>
      <c r="B13" s="517"/>
      <c r="C13" s="518"/>
      <c r="D13" s="256">
        <f>SUM(D8:D12)</f>
        <v>0</v>
      </c>
      <c r="E13" s="493"/>
      <c r="F13" s="495"/>
      <c r="G13" s="256">
        <f>SUM(G8:G12)</f>
        <v>0</v>
      </c>
      <c r="H13" s="493"/>
      <c r="I13" s="495"/>
      <c r="J13" s="257">
        <f>SUM(J8:J12)</f>
        <v>0</v>
      </c>
    </row>
    <row r="14" spans="1:10" s="46" customFormat="1" ht="21.75" customHeight="1">
      <c r="A14" s="177" t="s">
        <v>184</v>
      </c>
      <c r="B14" s="162"/>
      <c r="C14" s="162"/>
      <c r="D14" s="257"/>
      <c r="E14" s="162"/>
      <c r="F14" s="162"/>
      <c r="G14" s="257"/>
      <c r="H14" s="162"/>
      <c r="I14" s="162"/>
      <c r="J14" s="259"/>
    </row>
    <row r="15" spans="1:10" s="46" customFormat="1" ht="39.75" customHeight="1">
      <c r="A15" s="178" t="s">
        <v>187</v>
      </c>
      <c r="B15" s="262"/>
      <c r="C15" s="262"/>
      <c r="D15" s="258" t="e">
        <f>D13/D14</f>
        <v>#DIV/0!</v>
      </c>
      <c r="E15" s="262"/>
      <c r="F15" s="262"/>
      <c r="G15" s="258" t="e">
        <f>G13/G14</f>
        <v>#DIV/0!</v>
      </c>
      <c r="H15" s="262"/>
      <c r="I15" s="262"/>
      <c r="J15" s="258" t="e">
        <f>J13/J14</f>
        <v>#DIV/0!</v>
      </c>
    </row>
    <row r="16" spans="1:10" s="45" customFormat="1" ht="17.25" customHeight="1">
      <c r="A16" s="268"/>
      <c r="B16" s="537"/>
      <c r="C16" s="537"/>
      <c r="D16" s="537"/>
      <c r="E16" s="537"/>
      <c r="F16" s="162"/>
      <c r="G16" s="267"/>
      <c r="H16" s="162"/>
      <c r="I16" s="162"/>
      <c r="J16" s="267"/>
    </row>
    <row r="17" spans="1:10" s="45" customFormat="1" ht="30" customHeight="1">
      <c r="A17" s="536" t="s">
        <v>199</v>
      </c>
      <c r="B17" s="538" t="s">
        <v>200</v>
      </c>
      <c r="C17" s="538"/>
      <c r="D17" s="538"/>
      <c r="E17" s="538"/>
      <c r="F17" s="539" t="s">
        <v>198</v>
      </c>
      <c r="G17" s="269"/>
      <c r="H17" s="269"/>
      <c r="I17" s="269"/>
      <c r="J17" s="269"/>
    </row>
    <row r="18" spans="1:10" s="46" customFormat="1" ht="23.25" customHeight="1">
      <c r="A18" s="536"/>
      <c r="B18" s="539" t="s">
        <v>197</v>
      </c>
      <c r="C18" s="539"/>
      <c r="D18" s="539"/>
      <c r="E18" s="539"/>
      <c r="F18" s="539"/>
      <c r="G18" s="147"/>
      <c r="H18" s="147"/>
      <c r="I18" s="147"/>
      <c r="J18" s="45"/>
    </row>
    <row r="19" spans="1:10" s="45" customFormat="1" ht="36" customHeight="1">
      <c r="A19" s="535" t="s">
        <v>201</v>
      </c>
      <c r="B19" s="535"/>
      <c r="C19" s="535"/>
      <c r="D19" s="535"/>
      <c r="E19" s="535"/>
      <c r="F19" s="535"/>
      <c r="G19" s="535"/>
      <c r="H19" s="535"/>
      <c r="I19" s="535"/>
      <c r="J19" s="535"/>
    </row>
    <row r="20" spans="1:10" s="47" customFormat="1" ht="22.5" customHeight="1"/>
    <row r="21" spans="1:10" ht="17.25" thickBot="1">
      <c r="A21" s="520" t="s">
        <v>31</v>
      </c>
      <c r="B21" s="521"/>
      <c r="C21" s="521"/>
      <c r="D21" s="522"/>
      <c r="E21" s="526" t="s">
        <v>32</v>
      </c>
      <c r="F21" s="527"/>
      <c r="G21" s="528"/>
      <c r="H21" s="66" t="s">
        <v>116</v>
      </c>
      <c r="I21" s="532" t="s">
        <v>117</v>
      </c>
      <c r="J21" s="528"/>
    </row>
    <row r="22" spans="1:10" ht="36.75" customHeight="1" thickTop="1">
      <c r="A22" s="523" t="s">
        <v>45</v>
      </c>
      <c r="B22" s="524"/>
      <c r="C22" s="524"/>
      <c r="D22" s="525"/>
      <c r="E22" s="529" t="s">
        <v>188</v>
      </c>
      <c r="F22" s="530"/>
      <c r="G22" s="531"/>
      <c r="H22" s="173" t="e">
        <f>(D15+G15+J15)/3</f>
        <v>#DIV/0!</v>
      </c>
      <c r="I22" s="254" t="e">
        <f>IF(H22&lt;1%,"0.00",IF(H22&lt;10%,"0.50",IF(H22&lt;30%,"1.0",IF(H22&lt;60%,"1.5",IF(H22&lt;80%,"2.0",IF(H22&gt;79%,"2.5"))))))</f>
        <v>#DIV/0!</v>
      </c>
      <c r="J22" s="255"/>
    </row>
    <row r="23" spans="1:10">
      <c r="A23" s="516"/>
      <c r="B23" s="516"/>
    </row>
    <row r="24" spans="1:10">
      <c r="A24" s="51"/>
      <c r="B24" s="332" t="s">
        <v>11</v>
      </c>
      <c r="C24" s="333"/>
      <c r="D24" s="69"/>
      <c r="E24" s="332" t="s">
        <v>58</v>
      </c>
      <c r="F24" s="333"/>
      <c r="G24" s="333"/>
      <c r="H24" s="334"/>
      <c r="J24" s="47"/>
    </row>
    <row r="25" spans="1:10">
      <c r="A25" s="51" t="s">
        <v>81</v>
      </c>
      <c r="B25" s="332"/>
      <c r="C25" s="333"/>
      <c r="D25" s="69"/>
      <c r="E25" s="332"/>
      <c r="F25" s="333"/>
      <c r="G25" s="333"/>
      <c r="H25" s="334"/>
      <c r="I25" s="47"/>
      <c r="J25" s="47"/>
    </row>
    <row r="26" spans="1:10">
      <c r="A26" s="52" t="s">
        <v>82</v>
      </c>
      <c r="B26" s="332"/>
      <c r="C26" s="333"/>
      <c r="D26" s="69"/>
      <c r="E26" s="332"/>
      <c r="F26" s="333"/>
      <c r="G26" s="333"/>
      <c r="H26" s="334"/>
      <c r="I26" s="55"/>
      <c r="J26" s="56"/>
    </row>
    <row r="27" spans="1:10">
      <c r="A27" s="51" t="s">
        <v>83</v>
      </c>
      <c r="B27" s="332"/>
      <c r="C27" s="333"/>
      <c r="D27" s="69"/>
      <c r="E27" s="332" t="s">
        <v>84</v>
      </c>
      <c r="F27" s="333"/>
      <c r="G27" s="333"/>
      <c r="H27" s="334"/>
      <c r="J27" s="47"/>
    </row>
    <row r="28" spans="1:10">
      <c r="A28" s="57"/>
      <c r="B28" s="58"/>
      <c r="C28" s="58"/>
      <c r="D28" s="58"/>
      <c r="E28" s="58"/>
      <c r="F28" s="59"/>
      <c r="G28" s="59"/>
      <c r="H28" s="47"/>
      <c r="I28" s="47"/>
      <c r="J28" s="47"/>
    </row>
    <row r="29" spans="1:10">
      <c r="A29" s="57"/>
      <c r="B29" s="60"/>
      <c r="C29" s="60"/>
      <c r="D29" s="60"/>
      <c r="E29" s="60"/>
      <c r="F29" s="60"/>
      <c r="G29" s="60"/>
      <c r="H29" s="47"/>
      <c r="I29" s="47"/>
      <c r="J29" s="47"/>
    </row>
    <row r="30" spans="1:10">
      <c r="A30" s="57"/>
      <c r="B30" s="58"/>
      <c r="C30" s="58"/>
      <c r="D30" s="58"/>
      <c r="E30" s="58"/>
      <c r="F30" s="58"/>
      <c r="G30" s="58"/>
      <c r="H30" s="47"/>
      <c r="I30" s="56"/>
      <c r="J30" s="56"/>
    </row>
    <row r="31" spans="1:10">
      <c r="A31" s="57"/>
      <c r="B31" s="58"/>
      <c r="C31" s="58"/>
      <c r="D31" s="58"/>
      <c r="E31" s="58"/>
      <c r="F31" s="59"/>
      <c r="G31" s="59"/>
      <c r="H31" s="47"/>
      <c r="I31" s="47"/>
      <c r="J31" s="47"/>
    </row>
    <row r="32" spans="1:10">
      <c r="A32" s="47"/>
      <c r="B32" s="59"/>
      <c r="C32" s="59"/>
      <c r="D32" s="59"/>
      <c r="E32" s="59"/>
      <c r="F32" s="59"/>
      <c r="G32" s="59"/>
      <c r="H32" s="47"/>
      <c r="I32" s="47"/>
      <c r="J32" s="47"/>
    </row>
    <row r="33" spans="1:10">
      <c r="A33" s="47"/>
      <c r="B33" s="59"/>
      <c r="C33" s="59"/>
      <c r="D33" s="59"/>
      <c r="E33" s="59"/>
      <c r="F33" s="59"/>
      <c r="G33" s="59"/>
      <c r="H33" s="47"/>
      <c r="I33" s="47"/>
      <c r="J33" s="47"/>
    </row>
    <row r="34" spans="1:10">
      <c r="A34" s="47"/>
      <c r="B34" s="61"/>
      <c r="C34" s="61"/>
      <c r="D34" s="61"/>
      <c r="E34" s="59"/>
      <c r="F34" s="59"/>
      <c r="G34" s="59"/>
      <c r="H34" s="47"/>
      <c r="I34" s="47"/>
      <c r="J34" s="47"/>
    </row>
    <row r="35" spans="1:10">
      <c r="A35" s="47"/>
      <c r="B35" s="61"/>
      <c r="C35" s="61"/>
      <c r="D35" s="61"/>
      <c r="E35" s="59"/>
      <c r="F35" s="59"/>
      <c r="G35" s="59"/>
      <c r="H35" s="47"/>
      <c r="I35" s="47"/>
      <c r="J35" s="47"/>
    </row>
    <row r="36" spans="1:10">
      <c r="A36" s="47"/>
      <c r="B36" s="59"/>
      <c r="C36" s="59"/>
      <c r="D36" s="59"/>
      <c r="E36" s="59"/>
      <c r="F36" s="59"/>
      <c r="G36" s="59"/>
      <c r="H36" s="47"/>
      <c r="I36" s="47"/>
      <c r="J36" s="47"/>
    </row>
    <row r="37" spans="1:10">
      <c r="A37" s="47"/>
      <c r="B37" s="59"/>
      <c r="C37" s="59"/>
      <c r="D37" s="59"/>
      <c r="E37" s="59"/>
      <c r="F37" s="59"/>
      <c r="G37" s="59"/>
      <c r="H37" s="47"/>
      <c r="I37" s="47"/>
      <c r="J37" s="47"/>
    </row>
    <row r="38" spans="1:10">
      <c r="A38" s="47"/>
      <c r="B38" s="59"/>
      <c r="C38" s="59"/>
      <c r="D38" s="59"/>
      <c r="E38" s="59"/>
      <c r="F38" s="59"/>
      <c r="G38" s="59"/>
      <c r="H38" s="47"/>
      <c r="I38" s="47"/>
      <c r="J38" s="47"/>
    </row>
    <row r="39" spans="1:10">
      <c r="A39" s="47"/>
      <c r="B39" s="59"/>
      <c r="C39" s="59"/>
      <c r="D39" s="59"/>
      <c r="E39" s="59"/>
      <c r="F39" s="47"/>
      <c r="G39" s="47"/>
      <c r="H39" s="59"/>
      <c r="I39" s="47"/>
      <c r="J39" s="47"/>
    </row>
    <row r="40" spans="1:10">
      <c r="A40" s="47"/>
      <c r="B40" s="59"/>
      <c r="C40" s="59"/>
      <c r="D40" s="59"/>
      <c r="E40" s="59"/>
      <c r="F40" s="47"/>
      <c r="G40" s="47"/>
      <c r="H40" s="59"/>
      <c r="I40" s="47"/>
      <c r="J40" s="47"/>
    </row>
    <row r="41" spans="1:10">
      <c r="A41" s="47"/>
      <c r="B41" s="47"/>
      <c r="C41" s="47"/>
      <c r="D41" s="47"/>
      <c r="E41" s="47"/>
      <c r="F41" s="47"/>
      <c r="G41" s="47"/>
      <c r="H41" s="47"/>
      <c r="I41" s="47"/>
      <c r="J41" s="47"/>
    </row>
    <row r="42" spans="1:10">
      <c r="A42" s="47"/>
      <c r="B42" s="47"/>
      <c r="C42" s="47"/>
      <c r="D42" s="47"/>
      <c r="E42" s="47"/>
      <c r="F42" s="47"/>
      <c r="G42" s="47"/>
      <c r="H42" s="47"/>
      <c r="I42" s="47"/>
      <c r="J42" s="47"/>
    </row>
  </sheetData>
  <sheetProtection formatColumns="0" formatRows="0" insertRows="0" deleteRows="0" selectLockedCells="1"/>
  <mergeCells count="33">
    <mergeCell ref="A19:J19"/>
    <mergeCell ref="A17:A18"/>
    <mergeCell ref="B16:E16"/>
    <mergeCell ref="B17:E17"/>
    <mergeCell ref="B18:E18"/>
    <mergeCell ref="F17:F18"/>
    <mergeCell ref="A3:J3"/>
    <mergeCell ref="A23:B23"/>
    <mergeCell ref="B24:C24"/>
    <mergeCell ref="E24:H24"/>
    <mergeCell ref="B13:C13"/>
    <mergeCell ref="E13:F13"/>
    <mergeCell ref="H13:I13"/>
    <mergeCell ref="A4:J4"/>
    <mergeCell ref="A5:J5"/>
    <mergeCell ref="J6:J7"/>
    <mergeCell ref="A21:D21"/>
    <mergeCell ref="A22:D22"/>
    <mergeCell ref="E21:G21"/>
    <mergeCell ref="E22:G22"/>
    <mergeCell ref="I21:J21"/>
    <mergeCell ref="A6:A7"/>
    <mergeCell ref="B25:C25"/>
    <mergeCell ref="E25:H25"/>
    <mergeCell ref="B26:C26"/>
    <mergeCell ref="E26:H26"/>
    <mergeCell ref="B27:C27"/>
    <mergeCell ref="E27:H27"/>
    <mergeCell ref="B6:C6"/>
    <mergeCell ref="E6:F6"/>
    <mergeCell ref="H6:I6"/>
    <mergeCell ref="D6:D7"/>
    <mergeCell ref="G6:G7"/>
  </mergeCells>
  <conditionalFormatting sqref="D8:D12">
    <cfRule type="containsBlanks" priority="7">
      <formula>LEN(TRIM(D8))=0</formula>
    </cfRule>
    <cfRule type="containsErrors" priority="6">
      <formula>ISERROR(D8)</formula>
    </cfRule>
    <cfRule type="containsText" dxfId="4" priority="5" operator="containsText" text="FALSE">
      <formula>NOT(ISERROR(SEARCH("FALSE",D8)))</formula>
    </cfRule>
  </conditionalFormatting>
  <conditionalFormatting sqref="G8:G12">
    <cfRule type="containsText" dxfId="3" priority="4" operator="containsText" text="FALSE">
      <formula>NOT(ISERROR(SEARCH("FALSE",G8)))</formula>
    </cfRule>
  </conditionalFormatting>
  <conditionalFormatting sqref="J8:J12">
    <cfRule type="containsText" dxfId="2" priority="3" operator="containsText" text="FALSE">
      <formula>NOT(ISERROR(SEARCH("FALSE",J8)))</formula>
    </cfRule>
  </conditionalFormatting>
  <conditionalFormatting sqref="D15:J15">
    <cfRule type="containsErrors" dxfId="1" priority="2">
      <formula>ISERROR(D15)</formula>
    </cfRule>
  </conditionalFormatting>
  <conditionalFormatting sqref="H22:I22">
    <cfRule type="containsErrors" dxfId="0" priority="1">
      <formula>ISERROR(H22)</formula>
    </cfRule>
  </conditionalFormatting>
  <printOptions horizontalCentered="1"/>
  <pageMargins left="0.2" right="0.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opLeftCell="A13" workbookViewId="0">
      <selection activeCell="L20" sqref="L20"/>
    </sheetView>
  </sheetViews>
  <sheetFormatPr defaultRowHeight="15"/>
  <cols>
    <col min="1" max="1" width="4.5703125" style="83" customWidth="1"/>
    <col min="2" max="2" width="10" style="83" customWidth="1"/>
    <col min="3" max="3" width="30.28515625" style="83" customWidth="1"/>
    <col min="4" max="4" width="11.7109375" style="125" customWidth="1"/>
    <col min="5" max="5" width="11.7109375" style="124" customWidth="1"/>
    <col min="6" max="6" width="14.85546875" style="83" customWidth="1"/>
    <col min="7" max="16384" width="9.140625" style="83"/>
  </cols>
  <sheetData>
    <row r="1" spans="1:6" ht="18">
      <c r="A1" s="314" t="s">
        <v>146</v>
      </c>
      <c r="B1" s="314"/>
      <c r="C1" s="314"/>
      <c r="D1" s="314"/>
      <c r="E1" s="314"/>
      <c r="F1" s="314"/>
    </row>
    <row r="3" spans="1:6">
      <c r="A3" s="83" t="s">
        <v>61</v>
      </c>
      <c r="C3" s="191"/>
      <c r="D3" s="192"/>
      <c r="E3" s="193"/>
      <c r="F3" s="84"/>
    </row>
    <row r="5" spans="1:6" ht="18">
      <c r="A5" s="320" t="s">
        <v>148</v>
      </c>
      <c r="B5" s="320"/>
      <c r="C5" s="320"/>
      <c r="D5" s="320"/>
      <c r="E5" s="320"/>
      <c r="F5" s="320"/>
    </row>
    <row r="6" spans="1:6" ht="30.75" thickBot="1">
      <c r="A6" s="126"/>
      <c r="B6" s="321" t="s">
        <v>149</v>
      </c>
      <c r="C6" s="322"/>
      <c r="D6" s="127" t="s">
        <v>150</v>
      </c>
      <c r="E6" s="127" t="s">
        <v>147</v>
      </c>
      <c r="F6" s="127" t="s">
        <v>151</v>
      </c>
    </row>
    <row r="7" spans="1:6" ht="53.25" customHeight="1" thickTop="1">
      <c r="A7" s="128">
        <v>1</v>
      </c>
      <c r="B7" s="323" t="s">
        <v>152</v>
      </c>
      <c r="C7" s="324"/>
      <c r="D7" s="129">
        <v>2</v>
      </c>
      <c r="E7" s="194">
        <f>WFTE_UG!M22+WFTEs_Grad!N19</f>
        <v>0</v>
      </c>
      <c r="F7" s="181" t="str">
        <f>IF(E7&lt;4999,"0.5",IF(E7&lt;10000,"1.0",IF(E7&lt;15000,"1.5",IF(E7&gt;15000,"2.0"))))</f>
        <v>0.5</v>
      </c>
    </row>
    <row r="8" spans="1:6" ht="66.75" customHeight="1">
      <c r="A8" s="130">
        <v>2</v>
      </c>
      <c r="B8" s="325" t="s">
        <v>153</v>
      </c>
      <c r="C8" s="326"/>
      <c r="D8" s="131">
        <v>1</v>
      </c>
      <c r="E8" s="195" t="e">
        <f>Scholars!I22</f>
        <v>#DIV/0!</v>
      </c>
      <c r="F8" s="182" t="e">
        <f>IF(E8&gt;4.99%,"1",IF(E8&lt;5%,"0.75",IF(E8&lt;2.5%,"0.5")))</f>
        <v>#DIV/0!</v>
      </c>
    </row>
    <row r="9" spans="1:6" ht="62.25" customHeight="1">
      <c r="A9" s="130">
        <v>3</v>
      </c>
      <c r="B9" s="325" t="s">
        <v>154</v>
      </c>
      <c r="C9" s="326"/>
      <c r="D9" s="131">
        <v>0.5</v>
      </c>
      <c r="E9" s="195" t="e">
        <f>'Student Financial Assistance'!J19</f>
        <v>#DIV/0!</v>
      </c>
      <c r="F9" s="182" t="e">
        <f>IF(E9&gt;7.49%,"0.5",IF(E9&lt;7.5%,"0.375",IF(E9&lt;5%,"0.25",IF(E9&lt;2.5%,"0.125"))))</f>
        <v>#DIV/0!</v>
      </c>
    </row>
    <row r="10" spans="1:6" ht="22.5" customHeight="1">
      <c r="A10" s="130">
        <v>4</v>
      </c>
      <c r="B10" s="325" t="s">
        <v>155</v>
      </c>
      <c r="C10" s="326"/>
      <c r="D10" s="131">
        <v>0.5</v>
      </c>
      <c r="E10" s="195" t="e">
        <f>Mobility!G20</f>
        <v>#DIV/0!</v>
      </c>
      <c r="F10" s="182" t="e">
        <f>IF(E10&lt;0.1%,"0.0",IF(E10&lt;0.25%,"0.25",IF(E10&lt;0.5%,"0.375",IF(E10&gt;0.49%,"0.5"))))</f>
        <v>#DIV/0!</v>
      </c>
    </row>
    <row r="11" spans="1:6" ht="55.5" customHeight="1">
      <c r="A11" s="130">
        <v>5</v>
      </c>
      <c r="B11" s="325" t="s">
        <v>156</v>
      </c>
      <c r="C11" s="326"/>
      <c r="D11" s="131">
        <v>0.5</v>
      </c>
      <c r="E11" s="196" t="e">
        <f>Employment!D20</f>
        <v>#DIV/0!</v>
      </c>
      <c r="F11" s="182" t="e">
        <f>IF(E11&lt;1%,"0.0",IF(E11&lt;10%,"0.05",IF(E11&lt;20%,"0.1",IF(E11&lt;40%,"0.2",IF(E11&lt;60%,"0.3",IF(E11&lt;80%,"0.4",IF(E11&gt;79%,"0.5",IF(E11&gt;0.99%,"0.05"))))))))</f>
        <v>#DIV/0!</v>
      </c>
    </row>
    <row r="12" spans="1:6" ht="63.75" customHeight="1">
      <c r="A12" s="130">
        <v>6</v>
      </c>
      <c r="B12" s="325" t="s">
        <v>157</v>
      </c>
      <c r="C12" s="326"/>
      <c r="D12" s="131">
        <v>2</v>
      </c>
      <c r="E12" s="195" t="e">
        <f>Faculty!D18</f>
        <v>#DIV/0!</v>
      </c>
      <c r="F12" s="182" t="e">
        <f>IF(E12&lt;1%,"0.0",IF(E12&lt;9%,"0.5",IF(E12&lt;17%,"1.0",IF(E12&lt;25%,"1.5",IF(E12&gt;24%,"2.0")))))</f>
        <v>#DIV/0!</v>
      </c>
    </row>
    <row r="13" spans="1:6" s="137" customFormat="1" ht="24.75" customHeight="1">
      <c r="A13" s="174" t="s">
        <v>158</v>
      </c>
      <c r="B13" s="330" t="s">
        <v>159</v>
      </c>
      <c r="C13" s="331"/>
      <c r="D13" s="133">
        <v>3</v>
      </c>
      <c r="E13" s="197" t="e">
        <f>'Accreditation Grad '!K17</f>
        <v>#DIV/0!</v>
      </c>
      <c r="F13" s="182" t="e">
        <f>IF(E13&lt;30,"0.0",IF(E13&lt;40,"0.5",IF(E13&lt;50,"1.0",IF(E13&lt;60,"2.0",IF(E13&gt;59,"3")))))</f>
        <v>#DIV/0!</v>
      </c>
    </row>
    <row r="14" spans="1:6" ht="23.25" customHeight="1">
      <c r="A14" s="132" t="s">
        <v>160</v>
      </c>
      <c r="B14" s="325" t="s">
        <v>161</v>
      </c>
      <c r="C14" s="326"/>
      <c r="D14" s="133">
        <v>1</v>
      </c>
      <c r="E14" s="198">
        <f>'Institutional Accred'!B11</f>
        <v>1</v>
      </c>
      <c r="F14" s="182" t="str">
        <f>IF(E14=D14,"1.0",IF(E14=0.75,"0.75",IF(E14=0.5,"0.5")))</f>
        <v>1.0</v>
      </c>
    </row>
    <row r="15" spans="1:6" ht="39" customHeight="1">
      <c r="A15" s="130">
        <v>8</v>
      </c>
      <c r="B15" s="325" t="s">
        <v>162</v>
      </c>
      <c r="C15" s="326"/>
      <c r="D15" s="131">
        <v>3</v>
      </c>
      <c r="E15" s="133">
        <f>E16+E17+E18+E19</f>
        <v>0</v>
      </c>
      <c r="F15" s="315">
        <f>IF(E15=D15,"3.0",IF(E15&gt;D15,"3.0",IF(E15&lt;D15,E15)))</f>
        <v>0</v>
      </c>
    </row>
    <row r="16" spans="1:6" ht="15.75" customHeight="1">
      <c r="A16" s="130"/>
      <c r="B16" s="318" t="s">
        <v>163</v>
      </c>
      <c r="C16" s="319"/>
      <c r="D16" s="134">
        <v>1</v>
      </c>
      <c r="E16" s="134">
        <f>'COE etc'!C10</f>
        <v>0</v>
      </c>
      <c r="F16" s="316"/>
    </row>
    <row r="17" spans="1:6" ht="15.75" customHeight="1">
      <c r="A17" s="130"/>
      <c r="B17" s="318" t="s">
        <v>164</v>
      </c>
      <c r="C17" s="319"/>
      <c r="D17" s="134">
        <v>1</v>
      </c>
      <c r="E17" s="134">
        <f>'COE etc'!D10</f>
        <v>0</v>
      </c>
      <c r="F17" s="316"/>
    </row>
    <row r="18" spans="1:6" ht="15.75" customHeight="1">
      <c r="A18" s="130"/>
      <c r="B18" s="318" t="s">
        <v>165</v>
      </c>
      <c r="C18" s="319"/>
      <c r="D18" s="134">
        <v>0.75</v>
      </c>
      <c r="E18" s="134">
        <f>'COE etc'!E10</f>
        <v>0</v>
      </c>
      <c r="F18" s="316"/>
    </row>
    <row r="19" spans="1:6" ht="15.75" customHeight="1">
      <c r="A19" s="130"/>
      <c r="B19" s="318" t="s">
        <v>166</v>
      </c>
      <c r="C19" s="319"/>
      <c r="D19" s="134">
        <v>0.5</v>
      </c>
      <c r="E19" s="134">
        <f>'COE etc'!F10</f>
        <v>0</v>
      </c>
      <c r="F19" s="317"/>
    </row>
    <row r="20" spans="1:6" ht="55.5" customHeight="1">
      <c r="A20" s="130">
        <v>9</v>
      </c>
      <c r="B20" s="325" t="s">
        <v>45</v>
      </c>
      <c r="C20" s="326"/>
      <c r="D20" s="131">
        <v>2.5</v>
      </c>
      <c r="E20" s="199" t="e">
        <f>'Board Exam (2)'!H22:H22</f>
        <v>#DIV/0!</v>
      </c>
      <c r="F20" s="182" t="e">
        <f>IF(E20&lt;1%,"0.00",IF(E20&lt;10%,"0.50",IF(E20&lt;30%,"1.0",IF(E20&lt;60%,"1.5",IF(E20&lt;80%,"2.0",IF(E20&gt;79%,"2.5"))))))</f>
        <v>#DIV/0!</v>
      </c>
    </row>
    <row r="21" spans="1:6">
      <c r="A21" s="135"/>
      <c r="B21" s="135"/>
      <c r="C21" s="135"/>
      <c r="D21" s="136"/>
      <c r="E21" s="200"/>
      <c r="F21" s="201"/>
    </row>
    <row r="22" spans="1:6" s="180" customFormat="1" ht="23.25">
      <c r="A22" s="327" t="s">
        <v>167</v>
      </c>
      <c r="B22" s="328"/>
      <c r="C22" s="329"/>
      <c r="D22" s="179">
        <v>16</v>
      </c>
      <c r="E22" s="202"/>
      <c r="F22" s="203" t="e">
        <f>F20+F15+F14+F13+F13+F12+F11+F8+F9+F7</f>
        <v>#DIV/0!</v>
      </c>
    </row>
  </sheetData>
  <sheetProtection formatRows="0" insertRows="0" deleteRows="0" selectLockedCells="1"/>
  <mergeCells count="19">
    <mergeCell ref="B20:C20"/>
    <mergeCell ref="A22:C22"/>
    <mergeCell ref="B10:C10"/>
    <mergeCell ref="B11:C11"/>
    <mergeCell ref="B12:C12"/>
    <mergeCell ref="B13:C13"/>
    <mergeCell ref="B14:C14"/>
    <mergeCell ref="B15:C15"/>
    <mergeCell ref="A1:F1"/>
    <mergeCell ref="F15:F19"/>
    <mergeCell ref="B16:C16"/>
    <mergeCell ref="B17:C17"/>
    <mergeCell ref="B18:C18"/>
    <mergeCell ref="B19:C19"/>
    <mergeCell ref="A5:F5"/>
    <mergeCell ref="B6:C6"/>
    <mergeCell ref="B7:C7"/>
    <mergeCell ref="B8:C8"/>
    <mergeCell ref="B9:C9"/>
  </mergeCells>
  <conditionalFormatting sqref="F7:F20">
    <cfRule type="containsErrors" dxfId="18" priority="3">
      <formula>ISERROR(F7)</formula>
    </cfRule>
  </conditionalFormatting>
  <conditionalFormatting sqref="E7:E20">
    <cfRule type="containsErrors" dxfId="17" priority="2">
      <formula>ISERROR(E7)</formula>
    </cfRule>
  </conditionalFormatting>
  <conditionalFormatting sqref="F22">
    <cfRule type="containsErrors" dxfId="16" priority="5">
      <formula>ISERROR(F22)</formula>
    </cfRule>
  </conditionalFormatting>
  <printOptions horizontalCentered="1"/>
  <pageMargins left="1.2" right="0.4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>
      <selection activeCell="B7" sqref="B7"/>
    </sheetView>
  </sheetViews>
  <sheetFormatPr defaultRowHeight="16.5"/>
  <cols>
    <col min="1" max="1" width="32" style="82" customWidth="1"/>
    <col min="2" max="2" width="8.5703125" style="82" customWidth="1"/>
    <col min="3" max="3" width="8.140625" style="82" customWidth="1"/>
    <col min="4" max="4" width="8.28515625" style="82" customWidth="1"/>
    <col min="5" max="8" width="8.140625" style="82" customWidth="1"/>
    <col min="9" max="9" width="8.28515625" style="82" customWidth="1"/>
    <col min="10" max="13" width="8.140625" style="82" customWidth="1"/>
    <col min="14" max="16384" width="9.140625" style="82"/>
  </cols>
  <sheetData>
    <row r="1" spans="1:13">
      <c r="A1" s="82" t="s">
        <v>143</v>
      </c>
      <c r="B1" s="81"/>
      <c r="C1" s="81"/>
      <c r="D1" s="81"/>
      <c r="E1" s="81"/>
      <c r="F1" s="81"/>
      <c r="G1" s="81"/>
      <c r="J1" s="82" t="s">
        <v>91</v>
      </c>
      <c r="K1" s="64"/>
      <c r="L1" s="64"/>
      <c r="M1" s="81"/>
    </row>
    <row r="2" spans="1:13">
      <c r="A2" s="338" t="s">
        <v>36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3" ht="18.75">
      <c r="A3" s="344" t="s">
        <v>221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</row>
    <row r="4" spans="1:13">
      <c r="A4" s="345" t="s">
        <v>106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</row>
    <row r="5" spans="1:13" ht="15" customHeight="1">
      <c r="A5" s="349" t="s">
        <v>87</v>
      </c>
      <c r="B5" s="339" t="s">
        <v>51</v>
      </c>
      <c r="C5" s="340"/>
      <c r="D5" s="340"/>
      <c r="E5" s="340"/>
      <c r="F5" s="339" t="s">
        <v>52</v>
      </c>
      <c r="G5" s="340"/>
      <c r="H5" s="340"/>
      <c r="I5" s="340"/>
      <c r="J5" s="339" t="s">
        <v>53</v>
      </c>
      <c r="K5" s="340"/>
      <c r="L5" s="340"/>
      <c r="M5" s="341"/>
    </row>
    <row r="6" spans="1:13" s="6" customFormat="1" ht="15" customHeight="1">
      <c r="A6" s="350"/>
      <c r="B6" s="342" t="s">
        <v>46</v>
      </c>
      <c r="C6" s="343"/>
      <c r="D6" s="342" t="s">
        <v>47</v>
      </c>
      <c r="E6" s="343"/>
      <c r="F6" s="342" t="s">
        <v>46</v>
      </c>
      <c r="G6" s="343"/>
      <c r="H6" s="342" t="s">
        <v>47</v>
      </c>
      <c r="I6" s="343"/>
      <c r="J6" s="342" t="s">
        <v>46</v>
      </c>
      <c r="K6" s="343"/>
      <c r="L6" s="342" t="s">
        <v>47</v>
      </c>
      <c r="M6" s="343"/>
    </row>
    <row r="7" spans="1:13" s="107" customFormat="1" ht="42.75" customHeight="1">
      <c r="A7" s="351"/>
      <c r="B7" s="284" t="s">
        <v>220</v>
      </c>
      <c r="C7" s="208" t="s">
        <v>63</v>
      </c>
      <c r="D7" s="208" t="s">
        <v>62</v>
      </c>
      <c r="E7" s="208" t="s">
        <v>63</v>
      </c>
      <c r="F7" s="208" t="s">
        <v>62</v>
      </c>
      <c r="G7" s="208" t="s">
        <v>63</v>
      </c>
      <c r="H7" s="208" t="s">
        <v>62</v>
      </c>
      <c r="I7" s="208" t="s">
        <v>63</v>
      </c>
      <c r="J7" s="208" t="s">
        <v>62</v>
      </c>
      <c r="K7" s="208" t="s">
        <v>63</v>
      </c>
      <c r="L7" s="208" t="s">
        <v>62</v>
      </c>
      <c r="M7" s="208" t="s">
        <v>63</v>
      </c>
    </row>
    <row r="8" spans="1:13" s="7" customFormat="1" ht="15.75" customHeight="1">
      <c r="A8" s="209" t="s">
        <v>67</v>
      </c>
      <c r="B8" s="210" t="s">
        <v>68</v>
      </c>
      <c r="C8" s="210" t="s">
        <v>69</v>
      </c>
      <c r="D8" s="211" t="s">
        <v>70</v>
      </c>
      <c r="E8" s="210" t="s">
        <v>71</v>
      </c>
      <c r="F8" s="210" t="s">
        <v>72</v>
      </c>
      <c r="G8" s="210" t="s">
        <v>73</v>
      </c>
      <c r="H8" s="210" t="s">
        <v>74</v>
      </c>
      <c r="I8" s="210" t="s">
        <v>75</v>
      </c>
      <c r="J8" s="210" t="s">
        <v>76</v>
      </c>
      <c r="K8" s="212" t="s">
        <v>77</v>
      </c>
      <c r="L8" s="212" t="s">
        <v>78</v>
      </c>
      <c r="M8" s="210" t="s">
        <v>79</v>
      </c>
    </row>
    <row r="9" spans="1:13">
      <c r="A9" s="8" t="s">
        <v>0</v>
      </c>
      <c r="B9" s="9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</row>
    <row r="10" spans="1:13">
      <c r="A10" s="11" t="s">
        <v>66</v>
      </c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</row>
    <row r="11" spans="1:13">
      <c r="A11" s="12" t="s">
        <v>64</v>
      </c>
      <c r="B11" s="9"/>
      <c r="C11" s="9">
        <f>24*B11</f>
        <v>0</v>
      </c>
      <c r="D11" s="9"/>
      <c r="E11" s="9">
        <f>24*D11</f>
        <v>0</v>
      </c>
      <c r="F11" s="9"/>
      <c r="G11" s="9">
        <f>24*F11</f>
        <v>0</v>
      </c>
      <c r="H11" s="9"/>
      <c r="I11" s="9">
        <f>20*H11</f>
        <v>0</v>
      </c>
      <c r="J11" s="9"/>
      <c r="K11" s="9">
        <f>24*J11</f>
        <v>0</v>
      </c>
      <c r="L11" s="9"/>
      <c r="M11" s="9">
        <f>24*L11</f>
        <v>0</v>
      </c>
    </row>
    <row r="12" spans="1:13">
      <c r="A12" s="12" t="s">
        <v>1</v>
      </c>
      <c r="B12" s="9"/>
      <c r="C12" s="9">
        <v>0</v>
      </c>
      <c r="D12" s="9"/>
      <c r="E12" s="9">
        <f>D12*12</f>
        <v>0</v>
      </c>
      <c r="F12" s="9"/>
      <c r="G12" s="9">
        <f>F12*16</f>
        <v>0</v>
      </c>
      <c r="H12" s="9"/>
      <c r="I12" s="9">
        <f>H12*12</f>
        <v>0</v>
      </c>
      <c r="J12" s="9"/>
      <c r="K12" s="9">
        <f>J12*16</f>
        <v>0</v>
      </c>
      <c r="L12" s="9"/>
      <c r="M12" s="9">
        <f>L12*12</f>
        <v>0</v>
      </c>
    </row>
    <row r="13" spans="1:13">
      <c r="A13" s="12" t="s">
        <v>2</v>
      </c>
      <c r="B13" s="9"/>
      <c r="C13" s="9">
        <f>24*B13</f>
        <v>0</v>
      </c>
      <c r="D13" s="9"/>
      <c r="E13" s="9">
        <f>24*D13</f>
        <v>0</v>
      </c>
      <c r="F13" s="9"/>
      <c r="G13" s="9">
        <f>24*F13</f>
        <v>0</v>
      </c>
      <c r="H13" s="9"/>
      <c r="I13" s="9">
        <f>20*H13</f>
        <v>0</v>
      </c>
      <c r="J13" s="9"/>
      <c r="K13" s="9">
        <f>24*J13</f>
        <v>0</v>
      </c>
      <c r="L13" s="9"/>
      <c r="M13" s="9">
        <f>24*L13</f>
        <v>0</v>
      </c>
    </row>
    <row r="14" spans="1:13">
      <c r="A14" s="16" t="s">
        <v>7</v>
      </c>
      <c r="B14" s="9"/>
      <c r="C14" s="9">
        <f>B14*16</f>
        <v>0</v>
      </c>
      <c r="D14" s="9"/>
      <c r="E14" s="9">
        <f>D14*12</f>
        <v>0</v>
      </c>
      <c r="F14" s="9"/>
      <c r="G14" s="9">
        <f>F14*16</f>
        <v>0</v>
      </c>
      <c r="H14" s="9"/>
      <c r="I14" s="9">
        <f>H14*12</f>
        <v>0</v>
      </c>
      <c r="J14" s="9"/>
      <c r="K14" s="9">
        <f>J14*16</f>
        <v>0</v>
      </c>
      <c r="L14" s="9"/>
      <c r="M14" s="9">
        <f>L14*12</f>
        <v>0</v>
      </c>
    </row>
    <row r="15" spans="1:13">
      <c r="A15" s="12" t="s">
        <v>8</v>
      </c>
      <c r="B15" s="9"/>
      <c r="C15" s="9">
        <f>24*B15</f>
        <v>0</v>
      </c>
      <c r="D15" s="9"/>
      <c r="E15" s="9">
        <f>24*D15</f>
        <v>0</v>
      </c>
      <c r="F15" s="9"/>
      <c r="G15" s="9">
        <f>24*F15</f>
        <v>0</v>
      </c>
      <c r="H15" s="9"/>
      <c r="I15" s="9">
        <f>20*H15</f>
        <v>0</v>
      </c>
      <c r="J15" s="9"/>
      <c r="K15" s="9">
        <f>24*J15</f>
        <v>0</v>
      </c>
      <c r="L15" s="9"/>
      <c r="M15" s="9">
        <f>24*L15</f>
        <v>0</v>
      </c>
    </row>
    <row r="16" spans="1:13">
      <c r="A16" s="12" t="s">
        <v>1</v>
      </c>
      <c r="B16" s="9"/>
      <c r="C16" s="9">
        <f>B16*16</f>
        <v>0</v>
      </c>
      <c r="D16" s="9"/>
      <c r="E16" s="9">
        <f>D16*12</f>
        <v>0</v>
      </c>
      <c r="F16" s="9"/>
      <c r="G16" s="9">
        <f>F16*16</f>
        <v>0</v>
      </c>
      <c r="H16" s="9"/>
      <c r="I16" s="9">
        <f>H16*12</f>
        <v>0</v>
      </c>
      <c r="J16" s="9"/>
      <c r="K16" s="9">
        <f>J16*16</f>
        <v>0</v>
      </c>
      <c r="L16" s="9"/>
      <c r="M16" s="9">
        <f>L16*12</f>
        <v>0</v>
      </c>
    </row>
    <row r="17" spans="1:15">
      <c r="A17" s="204" t="s">
        <v>122</v>
      </c>
      <c r="B17" s="108"/>
      <c r="C17" s="108">
        <f>SUM(C11:C16)</f>
        <v>0</v>
      </c>
      <c r="D17" s="108"/>
      <c r="E17" s="108">
        <f>SUM(E11:E16)</f>
        <v>0</v>
      </c>
      <c r="F17" s="109"/>
      <c r="G17" s="108">
        <f>SUM(G11:G16)</f>
        <v>0</v>
      </c>
      <c r="H17" s="109"/>
      <c r="I17" s="108">
        <f>SUM(I11:I16)</f>
        <v>0</v>
      </c>
      <c r="J17" s="109"/>
      <c r="K17" s="108">
        <f>SUM(K11:K16)</f>
        <v>0</v>
      </c>
      <c r="L17" s="109"/>
      <c r="M17" s="108">
        <f>SUM(M11:M16)</f>
        <v>0</v>
      </c>
    </row>
    <row r="18" spans="1:15" s="101" customFormat="1">
      <c r="A18" s="281" t="s">
        <v>123</v>
      </c>
      <c r="B18" s="282"/>
      <c r="C18" s="282">
        <f>C17/18</f>
        <v>0</v>
      </c>
      <c r="D18" s="282"/>
      <c r="E18" s="282">
        <f>E17/18</f>
        <v>0</v>
      </c>
      <c r="F18" s="283"/>
      <c r="G18" s="282">
        <f>G17/18</f>
        <v>0</v>
      </c>
      <c r="H18" s="283"/>
      <c r="I18" s="282">
        <f>I17/18</f>
        <v>0</v>
      </c>
      <c r="J18" s="283"/>
      <c r="K18" s="282">
        <f>K17/18</f>
        <v>0</v>
      </c>
      <c r="L18" s="283"/>
      <c r="M18" s="282">
        <f>M17/18</f>
        <v>0</v>
      </c>
    </row>
    <row r="19" spans="1:15" s="80" customFormat="1" ht="13.5" customHeight="1">
      <c r="A19" s="13"/>
      <c r="B19" s="14"/>
      <c r="C19" s="14"/>
      <c r="D19" s="14"/>
      <c r="E19" s="14"/>
      <c r="F19" s="15"/>
      <c r="G19" s="15"/>
      <c r="H19" s="15"/>
      <c r="I19" s="15"/>
      <c r="J19" s="15"/>
      <c r="K19" s="15"/>
      <c r="L19" s="15"/>
      <c r="M19" s="15"/>
    </row>
    <row r="20" spans="1:15" s="80" customFormat="1">
      <c r="A20" s="346" t="s">
        <v>31</v>
      </c>
      <c r="B20" s="347"/>
      <c r="C20" s="347"/>
      <c r="D20" s="347"/>
      <c r="E20" s="348"/>
      <c r="F20" s="352" t="s">
        <v>32</v>
      </c>
      <c r="G20" s="352"/>
      <c r="H20" s="352"/>
      <c r="I20" s="352"/>
      <c r="J20" s="352"/>
      <c r="K20" s="352"/>
      <c r="L20" s="352"/>
      <c r="M20" s="68" t="s">
        <v>80</v>
      </c>
    </row>
    <row r="21" spans="1:15" s="80" customFormat="1" ht="32.25" customHeight="1">
      <c r="A21" s="356" t="s">
        <v>222</v>
      </c>
      <c r="B21" s="357"/>
      <c r="C21" s="357"/>
      <c r="D21" s="357"/>
      <c r="E21" s="358"/>
      <c r="F21" s="359" t="s">
        <v>120</v>
      </c>
      <c r="G21" s="359"/>
      <c r="H21" s="359"/>
      <c r="I21" s="359"/>
      <c r="J21" s="359"/>
      <c r="K21" s="359"/>
      <c r="L21" s="359"/>
      <c r="M21" s="206">
        <f>C18+E18+G18+I18+K18+M18</f>
        <v>0</v>
      </c>
      <c r="N21" s="110"/>
    </row>
    <row r="22" spans="1:15" s="80" customFormat="1" ht="38.25" customHeight="1">
      <c r="A22" s="353" t="s">
        <v>142</v>
      </c>
      <c r="B22" s="354"/>
      <c r="C22" s="354"/>
      <c r="D22" s="354"/>
      <c r="E22" s="355"/>
      <c r="F22" s="360" t="s">
        <v>210</v>
      </c>
      <c r="G22" s="360"/>
      <c r="H22" s="360"/>
      <c r="I22" s="360"/>
      <c r="J22" s="360"/>
      <c r="K22" s="360"/>
      <c r="L22" s="360"/>
      <c r="M22" s="207">
        <f>M21/6</f>
        <v>0</v>
      </c>
    </row>
    <row r="23" spans="1:15" s="115" customFormat="1" ht="14.25" customHeight="1">
      <c r="A23" s="112"/>
      <c r="B23" s="116"/>
      <c r="C23" s="116"/>
      <c r="D23" s="116"/>
      <c r="E23" s="116"/>
      <c r="F23" s="113"/>
      <c r="G23" s="113"/>
      <c r="H23" s="113"/>
      <c r="I23" s="113"/>
      <c r="J23" s="114"/>
      <c r="K23" s="114"/>
      <c r="L23" s="114"/>
      <c r="M23" s="111"/>
    </row>
    <row r="24" spans="1:15" s="80" customFormat="1">
      <c r="A24" s="51"/>
      <c r="B24" s="332" t="s">
        <v>11</v>
      </c>
      <c r="C24" s="333"/>
      <c r="D24" s="333"/>
      <c r="E24" s="333"/>
      <c r="F24" s="334"/>
      <c r="G24" s="332" t="s">
        <v>144</v>
      </c>
      <c r="H24" s="333"/>
      <c r="I24" s="333"/>
      <c r="J24" s="333"/>
      <c r="K24" s="334"/>
      <c r="L24" s="15"/>
      <c r="M24" s="15"/>
    </row>
    <row r="25" spans="1:15" s="80" customFormat="1" ht="30.75" customHeight="1">
      <c r="A25" s="51" t="s">
        <v>81</v>
      </c>
      <c r="B25" s="332"/>
      <c r="C25" s="333"/>
      <c r="D25" s="333"/>
      <c r="E25" s="333"/>
      <c r="F25" s="334"/>
      <c r="G25" s="335"/>
      <c r="H25" s="336"/>
      <c r="I25" s="336"/>
      <c r="J25" s="336"/>
      <c r="K25" s="337"/>
      <c r="L25" s="15"/>
      <c r="M25" s="15"/>
    </row>
    <row r="26" spans="1:15" s="80" customFormat="1" ht="21.75" customHeight="1">
      <c r="A26" s="52" t="s">
        <v>82</v>
      </c>
      <c r="B26" s="332"/>
      <c r="C26" s="333"/>
      <c r="D26" s="333"/>
      <c r="E26" s="333"/>
      <c r="F26" s="334"/>
      <c r="G26" s="332"/>
      <c r="H26" s="333"/>
      <c r="I26" s="333"/>
      <c r="J26" s="333"/>
      <c r="K26" s="334"/>
      <c r="L26" s="15"/>
      <c r="M26" s="15"/>
    </row>
    <row r="27" spans="1:15" s="80" customFormat="1" ht="18.75" customHeight="1">
      <c r="A27" s="51" t="s">
        <v>83</v>
      </c>
      <c r="B27" s="332" t="s">
        <v>92</v>
      </c>
      <c r="C27" s="333"/>
      <c r="D27" s="333"/>
      <c r="E27" s="333"/>
      <c r="F27" s="334"/>
      <c r="G27" s="335" t="s">
        <v>145</v>
      </c>
      <c r="H27" s="336"/>
      <c r="I27" s="336"/>
      <c r="J27" s="336"/>
      <c r="K27" s="337"/>
      <c r="L27" s="15"/>
      <c r="M27" s="15"/>
    </row>
    <row r="28" spans="1:15" s="80" customFormat="1">
      <c r="A28" s="52" t="s">
        <v>12</v>
      </c>
      <c r="B28" s="332"/>
      <c r="C28" s="333"/>
      <c r="D28" s="333"/>
      <c r="E28" s="333"/>
      <c r="F28" s="334"/>
      <c r="G28" s="332"/>
      <c r="H28" s="333"/>
      <c r="I28" s="333"/>
      <c r="J28" s="333"/>
      <c r="K28" s="334"/>
      <c r="L28" s="15"/>
      <c r="M28" s="15"/>
    </row>
    <row r="29" spans="1:15" ht="21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5"/>
      <c r="O29" s="81"/>
    </row>
    <row r="30" spans="1:15" ht="21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25"/>
      <c r="O30" s="81"/>
    </row>
  </sheetData>
  <sheetProtection formatColumns="0" formatRows="0" insertRows="0" deleteRows="0" selectLockedCells="1"/>
  <mergeCells count="29">
    <mergeCell ref="A20:E20"/>
    <mergeCell ref="A5:A7"/>
    <mergeCell ref="F20:L20"/>
    <mergeCell ref="A22:E22"/>
    <mergeCell ref="A21:E21"/>
    <mergeCell ref="F21:L21"/>
    <mergeCell ref="F22:L22"/>
    <mergeCell ref="A2:M2"/>
    <mergeCell ref="B5:E5"/>
    <mergeCell ref="J5:M5"/>
    <mergeCell ref="B6:C6"/>
    <mergeCell ref="D6:E6"/>
    <mergeCell ref="F6:G6"/>
    <mergeCell ref="H6:I6"/>
    <mergeCell ref="J6:K6"/>
    <mergeCell ref="L6:M6"/>
    <mergeCell ref="F5:I5"/>
    <mergeCell ref="A3:M3"/>
    <mergeCell ref="A4:M4"/>
    <mergeCell ref="G24:K24"/>
    <mergeCell ref="G25:K25"/>
    <mergeCell ref="G26:K26"/>
    <mergeCell ref="G27:K27"/>
    <mergeCell ref="G28:K28"/>
    <mergeCell ref="B24:F24"/>
    <mergeCell ref="B25:F25"/>
    <mergeCell ref="B26:F26"/>
    <mergeCell ref="B27:F27"/>
    <mergeCell ref="B28:F28"/>
  </mergeCells>
  <printOptions horizontalCentered="1"/>
  <pageMargins left="1.5" right="0" top="1" bottom="0" header="0.3" footer="0.3"/>
  <pageSetup paperSize="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workbookViewId="0">
      <selection activeCell="P18" sqref="P18"/>
    </sheetView>
  </sheetViews>
  <sheetFormatPr defaultRowHeight="16.5"/>
  <cols>
    <col min="1" max="1" width="26.28515625" style="17" customWidth="1"/>
    <col min="2" max="13" width="7.85546875" style="17" customWidth="1"/>
    <col min="14" max="14" width="7.5703125" style="17" customWidth="1"/>
    <col min="15" max="15" width="7.42578125" style="17" customWidth="1"/>
    <col min="16" max="16" width="7.85546875" style="17" customWidth="1"/>
    <col min="17" max="16384" width="9.140625" style="17"/>
  </cols>
  <sheetData>
    <row r="1" spans="1:17">
      <c r="A1" s="222" t="s">
        <v>56</v>
      </c>
      <c r="B1" s="18"/>
      <c r="C1" s="18"/>
      <c r="D1" s="18"/>
      <c r="E1" s="18"/>
      <c r="F1" s="18"/>
      <c r="G1" s="18"/>
      <c r="H1" s="18"/>
      <c r="I1" s="26"/>
      <c r="K1" s="26" t="s">
        <v>57</v>
      </c>
      <c r="L1" s="26"/>
    </row>
    <row r="2" spans="1:17">
      <c r="A2" s="374" t="s">
        <v>36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220"/>
      <c r="P2" s="220"/>
    </row>
    <row r="3" spans="1:17" ht="20.25">
      <c r="A3" s="375" t="s">
        <v>223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219"/>
      <c r="P3" s="219"/>
    </row>
    <row r="4" spans="1:17">
      <c r="A4" s="389" t="s">
        <v>107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62"/>
      <c r="O4" s="62"/>
      <c r="P4" s="62"/>
    </row>
    <row r="5" spans="1:17" ht="15" customHeight="1">
      <c r="A5" s="383" t="s">
        <v>87</v>
      </c>
      <c r="B5" s="339" t="s">
        <v>51</v>
      </c>
      <c r="C5" s="340"/>
      <c r="D5" s="382"/>
      <c r="E5" s="382"/>
      <c r="F5" s="376" t="s">
        <v>52</v>
      </c>
      <c r="G5" s="376"/>
      <c r="H5" s="376"/>
      <c r="I5" s="339"/>
      <c r="J5" s="376" t="s">
        <v>53</v>
      </c>
      <c r="K5" s="376"/>
      <c r="L5" s="376"/>
      <c r="M5" s="376"/>
      <c r="N5" s="62"/>
      <c r="O5" s="62"/>
      <c r="P5" s="62"/>
    </row>
    <row r="6" spans="1:17" s="6" customFormat="1" ht="15" customHeight="1">
      <c r="A6" s="384"/>
      <c r="B6" s="342" t="s">
        <v>46</v>
      </c>
      <c r="C6" s="380"/>
      <c r="D6" s="381" t="s">
        <v>47</v>
      </c>
      <c r="E6" s="381"/>
      <c r="F6" s="377" t="s">
        <v>46</v>
      </c>
      <c r="G6" s="378"/>
      <c r="H6" s="379" t="s">
        <v>47</v>
      </c>
      <c r="I6" s="378"/>
      <c r="J6" s="379" t="s">
        <v>46</v>
      </c>
      <c r="K6" s="378"/>
      <c r="L6" s="379" t="s">
        <v>47</v>
      </c>
      <c r="M6" s="378"/>
    </row>
    <row r="7" spans="1:17" s="19" customFormat="1" ht="42.75" customHeight="1">
      <c r="A7" s="385"/>
      <c r="B7" s="284" t="s">
        <v>62</v>
      </c>
      <c r="C7" s="208" t="s">
        <v>63</v>
      </c>
      <c r="D7" s="208" t="s">
        <v>62</v>
      </c>
      <c r="E7" s="208" t="s">
        <v>63</v>
      </c>
      <c r="F7" s="208" t="s">
        <v>62</v>
      </c>
      <c r="G7" s="208" t="s">
        <v>63</v>
      </c>
      <c r="H7" s="208" t="s">
        <v>62</v>
      </c>
      <c r="I7" s="208" t="s">
        <v>63</v>
      </c>
      <c r="J7" s="208" t="s">
        <v>62</v>
      </c>
      <c r="K7" s="208" t="s">
        <v>63</v>
      </c>
      <c r="L7" s="208" t="s">
        <v>62</v>
      </c>
      <c r="M7" s="208" t="s">
        <v>63</v>
      </c>
    </row>
    <row r="8" spans="1:17" s="7" customFormat="1" ht="15" customHeight="1">
      <c r="A8" s="38" t="s">
        <v>67</v>
      </c>
      <c r="B8" s="210" t="s">
        <v>68</v>
      </c>
      <c r="C8" s="210" t="s">
        <v>69</v>
      </c>
      <c r="D8" s="211" t="s">
        <v>70</v>
      </c>
      <c r="E8" s="210" t="s">
        <v>71</v>
      </c>
      <c r="F8" s="210" t="s">
        <v>189</v>
      </c>
      <c r="G8" s="211" t="s">
        <v>72</v>
      </c>
      <c r="H8" s="210" t="s">
        <v>73</v>
      </c>
      <c r="I8" s="210" t="s">
        <v>74</v>
      </c>
      <c r="J8" s="211" t="s">
        <v>75</v>
      </c>
      <c r="K8" s="210" t="s">
        <v>190</v>
      </c>
      <c r="L8" s="210" t="s">
        <v>76</v>
      </c>
      <c r="M8" s="211" t="s">
        <v>77</v>
      </c>
    </row>
    <row r="9" spans="1:17">
      <c r="A9" s="8" t="s">
        <v>0</v>
      </c>
      <c r="B9" s="9"/>
      <c r="C9" s="9"/>
      <c r="D9" s="9"/>
      <c r="E9" s="9"/>
      <c r="F9" s="8"/>
      <c r="G9" s="8"/>
      <c r="H9" s="8"/>
      <c r="I9" s="8"/>
      <c r="J9" s="8"/>
      <c r="K9" s="8"/>
      <c r="L9" s="8"/>
      <c r="M9" s="8"/>
    </row>
    <row r="10" spans="1:17">
      <c r="A10" s="11" t="s">
        <v>93</v>
      </c>
      <c r="B10" s="9"/>
      <c r="C10" s="9"/>
      <c r="D10" s="9"/>
      <c r="E10" s="9"/>
      <c r="F10" s="8"/>
      <c r="G10" s="8"/>
      <c r="H10" s="8"/>
      <c r="I10" s="8"/>
      <c r="J10" s="8"/>
      <c r="K10" s="8"/>
      <c r="L10" s="8"/>
      <c r="M10" s="8"/>
    </row>
    <row r="11" spans="1:17">
      <c r="A11" s="12" t="s">
        <v>65</v>
      </c>
      <c r="B11" s="9"/>
      <c r="C11" s="9"/>
      <c r="D11" s="9"/>
      <c r="E11" s="9"/>
      <c r="F11" s="67"/>
      <c r="G11" s="67"/>
      <c r="H11" s="67"/>
      <c r="I11" s="67"/>
      <c r="J11" s="67"/>
      <c r="K11" s="67"/>
      <c r="L11" s="67"/>
      <c r="M11" s="67"/>
    </row>
    <row r="12" spans="1:17">
      <c r="A12" s="12" t="s">
        <v>1</v>
      </c>
      <c r="B12" s="9"/>
      <c r="C12" s="9">
        <f>B12*12</f>
        <v>0</v>
      </c>
      <c r="D12" s="9"/>
      <c r="E12" s="9"/>
      <c r="F12" s="67"/>
      <c r="G12" s="67"/>
      <c r="H12" s="67"/>
      <c r="I12" s="67"/>
      <c r="J12" s="67"/>
      <c r="K12" s="67"/>
      <c r="L12" s="67"/>
      <c r="M12" s="67"/>
    </row>
    <row r="13" spans="1:17" ht="17.25" thickBot="1">
      <c r="A13" s="117" t="s">
        <v>2</v>
      </c>
      <c r="B13" s="118"/>
      <c r="C13" s="118">
        <f>B13*9</f>
        <v>0</v>
      </c>
      <c r="D13" s="118"/>
      <c r="E13" s="118"/>
      <c r="F13" s="119"/>
      <c r="G13" s="119"/>
      <c r="H13" s="119"/>
      <c r="I13" s="119"/>
      <c r="J13" s="119"/>
      <c r="K13" s="119"/>
      <c r="L13" s="119"/>
      <c r="M13" s="119"/>
    </row>
    <row r="14" spans="1:17" ht="18" thickTop="1" thickBot="1">
      <c r="A14" s="214" t="s">
        <v>122</v>
      </c>
      <c r="B14" s="215"/>
      <c r="C14" s="215">
        <f>SUM(C11:C13)</f>
        <v>0</v>
      </c>
      <c r="D14" s="215"/>
      <c r="E14" s="215">
        <f>SUM(E11:E13)</f>
        <v>0</v>
      </c>
      <c r="F14" s="216"/>
      <c r="G14" s="215">
        <f>SUM(G11:G13)</f>
        <v>0</v>
      </c>
      <c r="H14" s="216"/>
      <c r="I14" s="215">
        <f>SUM(I11:I13)</f>
        <v>0</v>
      </c>
      <c r="J14" s="216"/>
      <c r="K14" s="215">
        <f>SUM(K11:K13)</f>
        <v>0</v>
      </c>
      <c r="L14" s="216"/>
      <c r="M14" s="215">
        <f>SUM(M11:M13)</f>
        <v>0</v>
      </c>
      <c r="N14" s="70"/>
    </row>
    <row r="15" spans="1:17" s="72" customFormat="1" ht="17.25" thickTop="1">
      <c r="A15" s="205" t="s">
        <v>118</v>
      </c>
      <c r="B15" s="217"/>
      <c r="C15" s="217">
        <f>C14/12</f>
        <v>0</v>
      </c>
      <c r="D15" s="217"/>
      <c r="E15" s="217">
        <f>E14/12</f>
        <v>0</v>
      </c>
      <c r="F15" s="218"/>
      <c r="G15" s="217">
        <f>G14/12</f>
        <v>0</v>
      </c>
      <c r="H15" s="218"/>
      <c r="I15" s="217">
        <f>I14/12</f>
        <v>0</v>
      </c>
      <c r="J15" s="218"/>
      <c r="K15" s="217">
        <f>K14/12</f>
        <v>0</v>
      </c>
      <c r="L15" s="218"/>
      <c r="M15" s="217">
        <f>M14/12</f>
        <v>0</v>
      </c>
      <c r="N15" s="71"/>
    </row>
    <row r="16" spans="1:17" s="20" customFormat="1" ht="11.25" customHeight="1">
      <c r="A16" s="13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02"/>
    </row>
    <row r="17" spans="1:18" s="20" customFormat="1">
      <c r="A17" s="346" t="s">
        <v>31</v>
      </c>
      <c r="B17" s="347"/>
      <c r="C17" s="347"/>
      <c r="D17" s="347"/>
      <c r="E17" s="347"/>
      <c r="F17" s="348"/>
      <c r="G17" s="364" t="s">
        <v>32</v>
      </c>
      <c r="H17" s="365"/>
      <c r="I17" s="365"/>
      <c r="J17" s="365"/>
      <c r="K17" s="365"/>
      <c r="L17" s="365"/>
      <c r="M17" s="366"/>
      <c r="N17" s="213" t="s">
        <v>80</v>
      </c>
      <c r="O17" s="103"/>
      <c r="P17" s="102"/>
      <c r="Q17" s="102"/>
    </row>
    <row r="18" spans="1:18" s="21" customFormat="1" ht="42" customHeight="1">
      <c r="A18" s="371" t="s">
        <v>121</v>
      </c>
      <c r="B18" s="372"/>
      <c r="C18" s="372"/>
      <c r="D18" s="372"/>
      <c r="E18" s="372"/>
      <c r="F18" s="373"/>
      <c r="G18" s="386" t="s">
        <v>211</v>
      </c>
      <c r="H18" s="387"/>
      <c r="I18" s="387"/>
      <c r="J18" s="387"/>
      <c r="K18" s="387"/>
      <c r="L18" s="387"/>
      <c r="M18" s="388"/>
      <c r="N18" s="206">
        <f>M15+K15+I15+G15+E15+C15</f>
        <v>0</v>
      </c>
      <c r="O18" s="104"/>
      <c r="P18" s="105"/>
      <c r="Q18" s="105"/>
    </row>
    <row r="19" spans="1:18" s="21" customFormat="1" ht="41.25" customHeight="1">
      <c r="A19" s="371" t="s">
        <v>104</v>
      </c>
      <c r="B19" s="372"/>
      <c r="C19" s="372"/>
      <c r="D19" s="372"/>
      <c r="E19" s="372"/>
      <c r="F19" s="373"/>
      <c r="G19" s="361" t="s">
        <v>119</v>
      </c>
      <c r="H19" s="362"/>
      <c r="I19" s="362"/>
      <c r="J19" s="362"/>
      <c r="K19" s="362"/>
      <c r="L19" s="362"/>
      <c r="M19" s="363"/>
      <c r="N19" s="206">
        <f>N18/6</f>
        <v>0</v>
      </c>
      <c r="O19" s="104"/>
      <c r="P19" s="105"/>
      <c r="Q19" s="105"/>
    </row>
    <row r="20" spans="1:18" s="21" customFormat="1" ht="36.75" customHeight="1" thickBot="1">
      <c r="A20" s="368" t="s">
        <v>85</v>
      </c>
      <c r="B20" s="369"/>
      <c r="C20" s="369"/>
      <c r="D20" s="369"/>
      <c r="E20" s="369"/>
      <c r="F20" s="370"/>
      <c r="G20" s="361" t="s">
        <v>131</v>
      </c>
      <c r="H20" s="362"/>
      <c r="I20" s="362"/>
      <c r="J20" s="362"/>
      <c r="K20" s="362"/>
      <c r="L20" s="362"/>
      <c r="M20" s="363"/>
      <c r="N20" s="206">
        <f>N19+WFTE_UG!M22</f>
        <v>0</v>
      </c>
      <c r="O20" s="104"/>
      <c r="P20" s="105"/>
      <c r="Q20" s="105"/>
    </row>
    <row r="21" spans="1:18" s="20" customFormat="1" ht="17.25" thickTop="1">
      <c r="A21" s="13"/>
      <c r="B21" s="14"/>
      <c r="C21" s="14"/>
      <c r="D21" s="14"/>
      <c r="E21" s="14"/>
      <c r="F21" s="14"/>
      <c r="G21" s="15"/>
      <c r="H21" s="15"/>
      <c r="I21" s="15"/>
      <c r="J21" s="15"/>
      <c r="K21" s="15"/>
      <c r="L21" s="346" t="s">
        <v>108</v>
      </c>
      <c r="M21" s="348"/>
      <c r="N21" s="221" t="str">
        <f>IF(N20&lt;4999,"0.5",IF(N20&lt;10000,"1.0",IF(N20&lt;15000,"1.5",IF(N20&gt;15000,"2.0"))))</f>
        <v>0.5</v>
      </c>
      <c r="O21" s="102"/>
      <c r="P21" s="102"/>
      <c r="Q21" s="106"/>
    </row>
    <row r="22" spans="1:18" s="20" customFormat="1">
      <c r="A22" s="22"/>
      <c r="B22" s="367" t="s">
        <v>11</v>
      </c>
      <c r="C22" s="367"/>
      <c r="D22" s="367"/>
      <c r="E22" s="367"/>
      <c r="F22" s="367"/>
      <c r="G22" s="367" t="s">
        <v>58</v>
      </c>
      <c r="H22" s="367"/>
      <c r="I22" s="367"/>
      <c r="J22" s="367"/>
      <c r="K22" s="15"/>
      <c r="L22" s="15"/>
      <c r="M22" s="15"/>
      <c r="N22" s="15"/>
      <c r="O22" s="15"/>
      <c r="P22" s="15"/>
      <c r="Q22" s="102"/>
    </row>
    <row r="23" spans="1:18" s="20" customFormat="1" ht="30.75" customHeight="1">
      <c r="A23" s="22" t="s">
        <v>81</v>
      </c>
      <c r="B23" s="367"/>
      <c r="C23" s="367"/>
      <c r="D23" s="367"/>
      <c r="E23" s="367"/>
      <c r="F23" s="367"/>
      <c r="G23" s="367"/>
      <c r="H23" s="367"/>
      <c r="I23" s="367"/>
      <c r="J23" s="367"/>
      <c r="K23" s="15"/>
      <c r="L23" s="15"/>
      <c r="M23" s="15"/>
      <c r="N23" s="15"/>
      <c r="O23" s="15"/>
      <c r="P23" s="15"/>
      <c r="Q23" s="102"/>
    </row>
    <row r="24" spans="1:18" s="20" customFormat="1" ht="21.75" customHeight="1">
      <c r="A24" s="23" t="s">
        <v>82</v>
      </c>
      <c r="B24" s="367"/>
      <c r="C24" s="367"/>
      <c r="D24" s="367"/>
      <c r="E24" s="367"/>
      <c r="F24" s="367"/>
      <c r="G24" s="367"/>
      <c r="H24" s="367"/>
      <c r="I24" s="367"/>
      <c r="J24" s="367"/>
      <c r="K24" s="15"/>
      <c r="L24" s="15"/>
      <c r="M24" s="15"/>
      <c r="N24" s="15"/>
      <c r="O24" s="15"/>
      <c r="P24" s="15"/>
    </row>
    <row r="25" spans="1:18" s="20" customFormat="1" ht="18.75" customHeight="1">
      <c r="A25" s="22" t="s">
        <v>83</v>
      </c>
      <c r="B25" s="367" t="s">
        <v>92</v>
      </c>
      <c r="C25" s="367"/>
      <c r="D25" s="367"/>
      <c r="E25" s="367"/>
      <c r="F25" s="367"/>
      <c r="G25" s="367" t="s">
        <v>84</v>
      </c>
      <c r="H25" s="367"/>
      <c r="I25" s="367"/>
      <c r="J25" s="367"/>
      <c r="K25" s="15"/>
      <c r="L25" s="15"/>
      <c r="M25" s="15"/>
      <c r="N25" s="15"/>
      <c r="O25" s="15"/>
      <c r="P25" s="15"/>
    </row>
    <row r="26" spans="1:18" s="20" customFormat="1">
      <c r="A26" s="23" t="s">
        <v>12</v>
      </c>
      <c r="B26" s="367"/>
      <c r="C26" s="367"/>
      <c r="D26" s="367"/>
      <c r="E26" s="367"/>
      <c r="F26" s="367"/>
      <c r="G26" s="367"/>
      <c r="H26" s="367"/>
      <c r="I26" s="367"/>
      <c r="J26" s="367"/>
      <c r="K26" s="15"/>
      <c r="L26" s="15"/>
      <c r="M26" s="15"/>
      <c r="N26" s="15"/>
      <c r="O26" s="15"/>
      <c r="P26" s="15"/>
    </row>
    <row r="27" spans="1:18" ht="21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6"/>
    </row>
    <row r="28" spans="1:18" ht="21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6"/>
    </row>
    <row r="29" spans="1:18">
      <c r="P29" s="26"/>
      <c r="Q29" s="26"/>
      <c r="R29" s="26"/>
    </row>
    <row r="30" spans="1:18">
      <c r="P30" s="26"/>
      <c r="Q30" s="26"/>
      <c r="R30" s="26"/>
    </row>
    <row r="31" spans="1:18">
      <c r="P31" s="26"/>
      <c r="Q31" s="26"/>
      <c r="R31" s="26"/>
    </row>
    <row r="32" spans="1:18">
      <c r="P32" s="26"/>
      <c r="Q32" s="26"/>
      <c r="R32" s="26"/>
    </row>
  </sheetData>
  <sheetProtection formatColumns="0" formatRows="0" insertRows="0" deleteRows="0" selectLockedCells="1"/>
  <mergeCells count="32">
    <mergeCell ref="G19:M19"/>
    <mergeCell ref="A2:N2"/>
    <mergeCell ref="A3:N3"/>
    <mergeCell ref="J5:M5"/>
    <mergeCell ref="F6:G6"/>
    <mergeCell ref="J6:K6"/>
    <mergeCell ref="L6:M6"/>
    <mergeCell ref="B6:C6"/>
    <mergeCell ref="D6:E6"/>
    <mergeCell ref="H6:I6"/>
    <mergeCell ref="A18:F18"/>
    <mergeCell ref="B5:E5"/>
    <mergeCell ref="F5:I5"/>
    <mergeCell ref="A5:A7"/>
    <mergeCell ref="G18:M18"/>
    <mergeCell ref="A4:M4"/>
    <mergeCell ref="G20:M20"/>
    <mergeCell ref="G17:M17"/>
    <mergeCell ref="B26:F26"/>
    <mergeCell ref="G26:J26"/>
    <mergeCell ref="B23:F23"/>
    <mergeCell ref="G23:J23"/>
    <mergeCell ref="B24:F24"/>
    <mergeCell ref="G24:J24"/>
    <mergeCell ref="B25:F25"/>
    <mergeCell ref="G25:J25"/>
    <mergeCell ref="B22:F22"/>
    <mergeCell ref="G22:J22"/>
    <mergeCell ref="A20:F20"/>
    <mergeCell ref="L21:M21"/>
    <mergeCell ref="A19:F19"/>
    <mergeCell ref="A17:F17"/>
  </mergeCells>
  <printOptions horizontalCentered="1"/>
  <pageMargins left="1.5" right="0.25" top="1" bottom="0" header="0.3" footer="0.3"/>
  <pageSetup paperSize="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>
      <selection activeCell="A4" sqref="A4:M4"/>
    </sheetView>
  </sheetViews>
  <sheetFormatPr defaultRowHeight="16.5"/>
  <cols>
    <col min="1" max="1" width="18.7109375" style="17" customWidth="1"/>
    <col min="2" max="2" width="11" style="17" customWidth="1"/>
    <col min="3" max="3" width="10.42578125" style="17" customWidth="1"/>
    <col min="4" max="13" width="11" style="17" customWidth="1"/>
    <col min="14" max="16384" width="9.140625" style="17"/>
  </cols>
  <sheetData>
    <row r="1" spans="1:13">
      <c r="A1" s="17" t="s">
        <v>56</v>
      </c>
      <c r="B1" s="18"/>
      <c r="C1" s="18"/>
      <c r="D1" s="18"/>
      <c r="E1" s="18"/>
      <c r="F1" s="18"/>
      <c r="I1" s="17" t="s">
        <v>57</v>
      </c>
      <c r="J1" s="26"/>
      <c r="M1" s="26"/>
    </row>
    <row r="2" spans="1:13">
      <c r="B2" s="26"/>
      <c r="C2" s="26"/>
      <c r="D2" s="26"/>
      <c r="E2" s="26"/>
      <c r="F2" s="26"/>
      <c r="J2" s="63"/>
      <c r="K2" s="63"/>
      <c r="M2" s="26"/>
    </row>
    <row r="3" spans="1:13">
      <c r="A3" s="390" t="s">
        <v>36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</row>
    <row r="4" spans="1:13" ht="18.75">
      <c r="A4" s="391" t="s">
        <v>94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</row>
    <row r="5" spans="1:13">
      <c r="A5" s="392" t="s">
        <v>37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</row>
    <row r="6" spans="1:13" ht="10.5" customHeight="1">
      <c r="A6" s="27"/>
      <c r="B6" s="28"/>
      <c r="C6" s="28"/>
      <c r="D6" s="28"/>
      <c r="E6" s="28"/>
      <c r="F6" s="24"/>
      <c r="G6" s="24"/>
      <c r="H6" s="24"/>
      <c r="I6" s="24"/>
      <c r="J6" s="24"/>
      <c r="K6" s="24"/>
      <c r="L6" s="24"/>
      <c r="M6" s="24"/>
    </row>
    <row r="7" spans="1:13" ht="15" customHeight="1">
      <c r="A7" s="402" t="s">
        <v>87</v>
      </c>
      <c r="B7" s="405" t="s">
        <v>48</v>
      </c>
      <c r="C7" s="406"/>
      <c r="D7" s="406"/>
      <c r="E7" s="406"/>
      <c r="F7" s="405" t="s">
        <v>49</v>
      </c>
      <c r="G7" s="406"/>
      <c r="H7" s="406"/>
      <c r="I7" s="397"/>
      <c r="J7" s="393" t="s">
        <v>50</v>
      </c>
      <c r="K7" s="393"/>
      <c r="L7" s="393"/>
      <c r="M7" s="393"/>
    </row>
    <row r="8" spans="1:13" s="37" customFormat="1" ht="18.75" customHeight="1">
      <c r="A8" s="403"/>
      <c r="B8" s="394" t="s">
        <v>59</v>
      </c>
      <c r="C8" s="395"/>
      <c r="D8" s="394" t="s">
        <v>60</v>
      </c>
      <c r="E8" s="395"/>
      <c r="F8" s="396" t="s">
        <v>59</v>
      </c>
      <c r="G8" s="393"/>
      <c r="H8" s="394" t="s">
        <v>60</v>
      </c>
      <c r="I8" s="397"/>
      <c r="J8" s="396" t="s">
        <v>59</v>
      </c>
      <c r="K8" s="393"/>
      <c r="L8" s="394" t="s">
        <v>60</v>
      </c>
      <c r="M8" s="397"/>
    </row>
    <row r="9" spans="1:13" ht="54" customHeight="1">
      <c r="A9" s="404"/>
      <c r="B9" s="29" t="s">
        <v>33</v>
      </c>
      <c r="C9" s="29" t="s">
        <v>34</v>
      </c>
      <c r="D9" s="29" t="s">
        <v>33</v>
      </c>
      <c r="E9" s="29" t="s">
        <v>34</v>
      </c>
      <c r="F9" s="29" t="s">
        <v>33</v>
      </c>
      <c r="G9" s="29" t="s">
        <v>34</v>
      </c>
      <c r="H9" s="29" t="s">
        <v>33</v>
      </c>
      <c r="I9" s="29" t="s">
        <v>34</v>
      </c>
      <c r="J9" s="29" t="s">
        <v>33</v>
      </c>
      <c r="K9" s="29" t="s">
        <v>34</v>
      </c>
      <c r="L9" s="29" t="s">
        <v>33</v>
      </c>
      <c r="M9" s="29" t="s">
        <v>34</v>
      </c>
    </row>
    <row r="10" spans="1:13" s="82" customFormat="1">
      <c r="A10" s="120" t="s">
        <v>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1:13" s="82" customFormat="1">
      <c r="A11" s="120" t="s">
        <v>124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</row>
    <row r="12" spans="1:13" s="82" customFormat="1">
      <c r="A12" s="120" t="s">
        <v>125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</row>
    <row r="13" spans="1:13" s="82" customFormat="1">
      <c r="A13" s="120" t="s">
        <v>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3" s="82" customFormat="1">
      <c r="A14" s="120" t="s">
        <v>3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3" s="82" customFormat="1">
      <c r="A15" s="120" t="s">
        <v>4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s="82" customFormat="1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8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8" s="82" customFormat="1" ht="17.25" thickBot="1">
      <c r="A18" s="223" t="s">
        <v>9</v>
      </c>
      <c r="B18" s="122">
        <f t="shared" ref="B18:M18" si="0">SUM(B10:B17)</f>
        <v>0</v>
      </c>
      <c r="C18" s="122">
        <f t="shared" si="0"/>
        <v>0</v>
      </c>
      <c r="D18" s="122">
        <f t="shared" si="0"/>
        <v>0</v>
      </c>
      <c r="E18" s="122">
        <f t="shared" si="0"/>
        <v>0</v>
      </c>
      <c r="F18" s="122">
        <f t="shared" si="0"/>
        <v>0</v>
      </c>
      <c r="G18" s="122">
        <f t="shared" si="0"/>
        <v>0</v>
      </c>
      <c r="H18" s="122">
        <f t="shared" si="0"/>
        <v>0</v>
      </c>
      <c r="I18" s="122">
        <f t="shared" si="0"/>
        <v>0</v>
      </c>
      <c r="J18" s="122">
        <f t="shared" si="0"/>
        <v>0</v>
      </c>
      <c r="K18" s="122">
        <f t="shared" si="0"/>
        <v>0</v>
      </c>
      <c r="L18" s="122">
        <f t="shared" si="0"/>
        <v>0</v>
      </c>
      <c r="M18" s="122">
        <f t="shared" si="0"/>
        <v>0</v>
      </c>
    </row>
    <row r="19" spans="1:18" s="82" customFormat="1" ht="18" thickTop="1" thickBot="1">
      <c r="A19" s="224" t="s">
        <v>127</v>
      </c>
      <c r="B19" s="400" t="e">
        <f>C18/B18</f>
        <v>#DIV/0!</v>
      </c>
      <c r="C19" s="401"/>
      <c r="D19" s="400" t="e">
        <f>E18/D18</f>
        <v>#DIV/0!</v>
      </c>
      <c r="E19" s="401"/>
      <c r="F19" s="400" t="e">
        <f>G18/F18</f>
        <v>#DIV/0!</v>
      </c>
      <c r="G19" s="401"/>
      <c r="H19" s="400" t="e">
        <f>I18/H18</f>
        <v>#DIV/0!</v>
      </c>
      <c r="I19" s="401"/>
      <c r="J19" s="400" t="e">
        <f>K18/J18</f>
        <v>#DIV/0!</v>
      </c>
      <c r="K19" s="401"/>
      <c r="L19" s="400" t="e">
        <f>M18/L18</f>
        <v>#DIV/0!</v>
      </c>
      <c r="M19" s="401"/>
    </row>
    <row r="20" spans="1:18" ht="17.25" thickTop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8">
      <c r="A21" s="411" t="s">
        <v>31</v>
      </c>
      <c r="B21" s="411"/>
      <c r="C21" s="411"/>
      <c r="D21" s="411"/>
      <c r="E21" s="411"/>
      <c r="F21" s="411"/>
      <c r="G21" s="352" t="s">
        <v>32</v>
      </c>
      <c r="H21" s="352"/>
      <c r="I21" s="33" t="s">
        <v>80</v>
      </c>
      <c r="J21" s="398" t="s">
        <v>108</v>
      </c>
      <c r="K21" s="398"/>
      <c r="L21" s="24"/>
      <c r="M21" s="24"/>
    </row>
    <row r="22" spans="1:18" ht="43.5" customHeight="1">
      <c r="A22" s="409" t="s">
        <v>126</v>
      </c>
      <c r="B22" s="410"/>
      <c r="C22" s="410"/>
      <c r="D22" s="410"/>
      <c r="E22" s="410"/>
      <c r="F22" s="410"/>
      <c r="G22" s="407" t="s">
        <v>212</v>
      </c>
      <c r="H22" s="408"/>
      <c r="I22" s="123" t="e">
        <f>(B19+D19+F19+H19+J19+L19)/6</f>
        <v>#DIV/0!</v>
      </c>
      <c r="J22" s="399" t="e">
        <f>IF(I22&gt;2.4%,"0.5",IF(I22&lt;5%,".75",IF(I22&gt;4%,"1")))</f>
        <v>#DIV/0!</v>
      </c>
      <c r="K22" s="399"/>
      <c r="L22" s="34"/>
      <c r="M22" s="24"/>
    </row>
    <row r="23" spans="1:18">
      <c r="A23" s="35"/>
      <c r="B23" s="35"/>
      <c r="E23" s="24"/>
      <c r="F23" s="24"/>
      <c r="G23" s="24"/>
      <c r="H23" s="24"/>
      <c r="I23" s="24"/>
      <c r="J23" s="24"/>
      <c r="K23" s="24"/>
      <c r="L23" s="36"/>
      <c r="M23" s="24"/>
    </row>
    <row r="24" spans="1:18" s="20" customFormat="1">
      <c r="A24" s="22"/>
      <c r="B24" s="367" t="s">
        <v>11</v>
      </c>
      <c r="C24" s="367"/>
      <c r="D24" s="367"/>
      <c r="E24" s="367"/>
      <c r="F24" s="367" t="s">
        <v>58</v>
      </c>
      <c r="G24" s="367"/>
      <c r="H24" s="367"/>
      <c r="I24" s="367"/>
      <c r="J24" s="15"/>
      <c r="K24" s="15"/>
      <c r="L24" s="15"/>
      <c r="M24" s="15"/>
      <c r="N24" s="15"/>
      <c r="O24" s="15"/>
      <c r="P24" s="15"/>
    </row>
    <row r="25" spans="1:18" s="20" customFormat="1" ht="30.75" customHeight="1">
      <c r="A25" s="22" t="s">
        <v>81</v>
      </c>
      <c r="B25" s="367"/>
      <c r="C25" s="367"/>
      <c r="D25" s="367"/>
      <c r="E25" s="367"/>
      <c r="F25" s="367"/>
      <c r="G25" s="367"/>
      <c r="H25" s="367"/>
      <c r="I25" s="367"/>
      <c r="J25" s="15"/>
      <c r="K25" s="15"/>
      <c r="L25" s="15"/>
      <c r="M25" s="15"/>
      <c r="N25" s="15"/>
      <c r="O25" s="15"/>
      <c r="P25" s="15"/>
    </row>
    <row r="26" spans="1:18" s="20" customFormat="1" ht="21.75" customHeight="1">
      <c r="A26" s="23" t="s">
        <v>82</v>
      </c>
      <c r="B26" s="367"/>
      <c r="C26" s="367"/>
      <c r="D26" s="367"/>
      <c r="E26" s="367"/>
      <c r="F26" s="367"/>
      <c r="G26" s="367"/>
      <c r="H26" s="367"/>
      <c r="I26" s="367"/>
      <c r="J26" s="15"/>
      <c r="K26" s="15"/>
      <c r="L26" s="15"/>
      <c r="M26" s="15"/>
      <c r="N26" s="15"/>
      <c r="O26" s="15"/>
      <c r="P26" s="15"/>
    </row>
    <row r="27" spans="1:18" s="20" customFormat="1" ht="18.75" customHeight="1">
      <c r="A27" s="22" t="s">
        <v>83</v>
      </c>
      <c r="B27" s="367"/>
      <c r="C27" s="367"/>
      <c r="D27" s="367"/>
      <c r="E27" s="367"/>
      <c r="F27" s="367" t="s">
        <v>84</v>
      </c>
      <c r="G27" s="367"/>
      <c r="H27" s="367"/>
      <c r="I27" s="367"/>
      <c r="J27" s="15"/>
      <c r="K27" s="15"/>
      <c r="L27" s="15"/>
      <c r="M27" s="15"/>
      <c r="N27" s="15"/>
      <c r="O27" s="15"/>
      <c r="P27" s="15"/>
    </row>
    <row r="28" spans="1:18" s="20" customFormat="1">
      <c r="A28" s="23" t="s">
        <v>12</v>
      </c>
      <c r="B28" s="367"/>
      <c r="C28" s="367"/>
      <c r="D28" s="367"/>
      <c r="E28" s="367"/>
      <c r="F28" s="367"/>
      <c r="G28" s="367"/>
      <c r="H28" s="367"/>
      <c r="I28" s="367"/>
      <c r="J28" s="15"/>
      <c r="K28" s="15"/>
      <c r="L28" s="15"/>
      <c r="M28" s="15"/>
      <c r="N28" s="15"/>
      <c r="O28" s="15"/>
      <c r="P28" s="15"/>
    </row>
    <row r="29" spans="1:18" ht="21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  <c r="P29" s="25"/>
      <c r="Q29" s="25"/>
      <c r="R29" s="26"/>
    </row>
    <row r="30" spans="1:18" ht="21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  <c r="P30" s="25"/>
      <c r="Q30" s="25"/>
      <c r="R30" s="26"/>
    </row>
  </sheetData>
  <sheetProtection formatColumns="0" formatRows="0" insertRows="0" deleteRows="0" selectLockedCells="1"/>
  <dataConsolidate/>
  <mergeCells count="35">
    <mergeCell ref="J21:K21"/>
    <mergeCell ref="J22:K22"/>
    <mergeCell ref="J19:K19"/>
    <mergeCell ref="L19:M19"/>
    <mergeCell ref="A7:A9"/>
    <mergeCell ref="B7:E7"/>
    <mergeCell ref="F7:I7"/>
    <mergeCell ref="G21:H21"/>
    <mergeCell ref="G22:H22"/>
    <mergeCell ref="A22:F22"/>
    <mergeCell ref="A21:F21"/>
    <mergeCell ref="B19:C19"/>
    <mergeCell ref="D19:E19"/>
    <mergeCell ref="F19:G19"/>
    <mergeCell ref="H19:I19"/>
    <mergeCell ref="A3:M3"/>
    <mergeCell ref="A4:M4"/>
    <mergeCell ref="A5:M5"/>
    <mergeCell ref="J7:M7"/>
    <mergeCell ref="B8:C8"/>
    <mergeCell ref="D8:E8"/>
    <mergeCell ref="F8:G8"/>
    <mergeCell ref="H8:I8"/>
    <mergeCell ref="J8:K8"/>
    <mergeCell ref="L8:M8"/>
    <mergeCell ref="B27:E27"/>
    <mergeCell ref="F27:I27"/>
    <mergeCell ref="B28:E28"/>
    <mergeCell ref="F28:I28"/>
    <mergeCell ref="B24:E24"/>
    <mergeCell ref="F24:I24"/>
    <mergeCell ref="B25:E25"/>
    <mergeCell ref="F25:I25"/>
    <mergeCell ref="B26:E26"/>
    <mergeCell ref="F26:I26"/>
  </mergeCells>
  <printOptions horizontalCentered="1" verticalCentered="1"/>
  <pageMargins left="1.5" right="0.25" top="0.75" bottom="0" header="0.3" footer="0.3"/>
  <pageSetup paperSize="9" scale="8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opLeftCell="A16" workbookViewId="0">
      <selection activeCell="N18" sqref="N18"/>
    </sheetView>
  </sheetViews>
  <sheetFormatPr defaultRowHeight="16.5"/>
  <cols>
    <col min="1" max="1" width="22.7109375" style="17" customWidth="1"/>
    <col min="2" max="2" width="9.28515625" style="17" customWidth="1"/>
    <col min="3" max="13" width="9.140625" style="17" customWidth="1"/>
    <col min="14" max="16384" width="9.140625" style="17"/>
  </cols>
  <sheetData>
    <row r="1" spans="1:14">
      <c r="A1" s="225" t="s">
        <v>56</v>
      </c>
      <c r="B1" s="18"/>
      <c r="C1" s="18"/>
      <c r="D1" s="18"/>
      <c r="E1" s="18"/>
      <c r="F1" s="18"/>
      <c r="J1" s="26"/>
      <c r="K1" s="226" t="s">
        <v>57</v>
      </c>
      <c r="L1" s="18"/>
      <c r="M1" s="26"/>
    </row>
    <row r="2" spans="1:14">
      <c r="B2" s="26"/>
      <c r="C2" s="26"/>
      <c r="D2" s="26"/>
      <c r="E2" s="26"/>
      <c r="F2" s="26"/>
      <c r="J2" s="26"/>
      <c r="K2" s="26"/>
      <c r="M2" s="26"/>
    </row>
    <row r="3" spans="1:14">
      <c r="A3" s="424" t="s">
        <v>36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</row>
    <row r="4" spans="1:14" ht="18.75">
      <c r="A4" s="391" t="s">
        <v>95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</row>
    <row r="5" spans="1:14">
      <c r="A5" s="425" t="s">
        <v>37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</row>
    <row r="6" spans="1:14" ht="11.25" customHeight="1">
      <c r="A6" s="27"/>
      <c r="B6" s="28"/>
      <c r="C6" s="28"/>
      <c r="D6" s="28"/>
      <c r="E6" s="28"/>
      <c r="F6" s="24"/>
      <c r="G6" s="24"/>
      <c r="H6" s="24"/>
      <c r="I6" s="24"/>
      <c r="J6" s="24"/>
      <c r="K6" s="24"/>
      <c r="L6" s="24"/>
      <c r="M6" s="24"/>
    </row>
    <row r="7" spans="1:14" ht="15" customHeight="1">
      <c r="A7" s="428" t="s">
        <v>87</v>
      </c>
      <c r="B7" s="431" t="s">
        <v>48</v>
      </c>
      <c r="C7" s="432"/>
      <c r="D7" s="432"/>
      <c r="E7" s="432"/>
      <c r="F7" s="431" t="s">
        <v>49</v>
      </c>
      <c r="G7" s="432"/>
      <c r="H7" s="432"/>
      <c r="I7" s="432"/>
      <c r="J7" s="431" t="s">
        <v>50</v>
      </c>
      <c r="K7" s="432"/>
      <c r="L7" s="432"/>
      <c r="M7" s="419"/>
    </row>
    <row r="8" spans="1:14" s="37" customFormat="1" ht="18.75" customHeight="1">
      <c r="A8" s="429"/>
      <c r="B8" s="418" t="s">
        <v>59</v>
      </c>
      <c r="C8" s="433"/>
      <c r="D8" s="418" t="s">
        <v>60</v>
      </c>
      <c r="E8" s="433"/>
      <c r="F8" s="434" t="s">
        <v>59</v>
      </c>
      <c r="G8" s="435"/>
      <c r="H8" s="418" t="s">
        <v>60</v>
      </c>
      <c r="I8" s="419"/>
      <c r="J8" s="434" t="s">
        <v>59</v>
      </c>
      <c r="K8" s="435"/>
      <c r="L8" s="418" t="s">
        <v>60</v>
      </c>
      <c r="M8" s="419"/>
    </row>
    <row r="9" spans="1:14" ht="42.75" customHeight="1">
      <c r="A9" s="430"/>
      <c r="B9" s="227" t="s">
        <v>13</v>
      </c>
      <c r="C9" s="227" t="s">
        <v>14</v>
      </c>
      <c r="D9" s="227" t="s">
        <v>13</v>
      </c>
      <c r="E9" s="227" t="s">
        <v>14</v>
      </c>
      <c r="F9" s="227" t="s">
        <v>13</v>
      </c>
      <c r="G9" s="227" t="s">
        <v>14</v>
      </c>
      <c r="H9" s="227" t="s">
        <v>13</v>
      </c>
      <c r="I9" s="227" t="s">
        <v>14</v>
      </c>
      <c r="J9" s="227" t="s">
        <v>13</v>
      </c>
      <c r="K9" s="227" t="s">
        <v>14</v>
      </c>
      <c r="L9" s="227" t="s">
        <v>13</v>
      </c>
      <c r="M9" s="227" t="s">
        <v>14</v>
      </c>
    </row>
    <row r="10" spans="1:14">
      <c r="A10" s="30" t="s">
        <v>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4">
      <c r="A11" s="30" t="s">
        <v>124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</row>
    <row r="12" spans="1:14">
      <c r="A12" s="30" t="s">
        <v>125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</row>
    <row r="13" spans="1:14">
      <c r="A13" s="30" t="s">
        <v>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4">
      <c r="A14" s="30" t="s">
        <v>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4" s="225" customFormat="1">
      <c r="A15" s="228" t="s">
        <v>9</v>
      </c>
      <c r="B15" s="32">
        <f>SUM(B11:B14)</f>
        <v>0</v>
      </c>
      <c r="C15" s="32">
        <f>SUM(C11:C14)</f>
        <v>0</v>
      </c>
      <c r="D15" s="32">
        <f t="shared" ref="D15:M15" si="0">SUM(D11:D14)</f>
        <v>0</v>
      </c>
      <c r="E15" s="32">
        <f t="shared" si="0"/>
        <v>0</v>
      </c>
      <c r="F15" s="32">
        <f t="shared" si="0"/>
        <v>0</v>
      </c>
      <c r="G15" s="32">
        <f t="shared" si="0"/>
        <v>0</v>
      </c>
      <c r="H15" s="32">
        <f t="shared" si="0"/>
        <v>0</v>
      </c>
      <c r="I15" s="32">
        <f t="shared" si="0"/>
        <v>0</v>
      </c>
      <c r="J15" s="32">
        <f t="shared" si="0"/>
        <v>0</v>
      </c>
      <c r="K15" s="32">
        <f t="shared" si="0"/>
        <v>0</v>
      </c>
      <c r="L15" s="32">
        <f t="shared" si="0"/>
        <v>0</v>
      </c>
      <c r="M15" s="32">
        <f t="shared" si="0"/>
        <v>0</v>
      </c>
    </row>
    <row r="16" spans="1:14" s="225" customFormat="1">
      <c r="A16" s="228" t="s">
        <v>129</v>
      </c>
      <c r="B16" s="420" t="e">
        <f>C15/B15</f>
        <v>#DIV/0!</v>
      </c>
      <c r="C16" s="421"/>
      <c r="D16" s="420" t="e">
        <f>E15/D15</f>
        <v>#DIV/0!</v>
      </c>
      <c r="E16" s="421"/>
      <c r="F16" s="420" t="e">
        <f>G15/F15</f>
        <v>#DIV/0!</v>
      </c>
      <c r="G16" s="421"/>
      <c r="H16" s="420" t="e">
        <f>I15/H15</f>
        <v>#DIV/0!</v>
      </c>
      <c r="I16" s="421"/>
      <c r="J16" s="420" t="e">
        <f>K15/J15</f>
        <v>#DIV/0!</v>
      </c>
      <c r="K16" s="421"/>
      <c r="L16" s="420" t="e">
        <f>M15/L15</f>
        <v>#DIV/0!</v>
      </c>
      <c r="M16" s="421"/>
      <c r="N16" s="229"/>
    </row>
    <row r="17" spans="1:18" s="225" customFormat="1">
      <c r="A17" s="230"/>
      <c r="B17" s="231"/>
      <c r="C17" s="232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3"/>
    </row>
    <row r="18" spans="1:18" s="225" customFormat="1">
      <c r="A18" s="412" t="s">
        <v>35</v>
      </c>
      <c r="B18" s="413"/>
      <c r="C18" s="413"/>
      <c r="D18" s="413"/>
      <c r="E18" s="413"/>
      <c r="F18" s="413"/>
      <c r="G18" s="414"/>
      <c r="H18" s="412" t="s">
        <v>32</v>
      </c>
      <c r="I18" s="414"/>
      <c r="J18" s="234" t="s">
        <v>80</v>
      </c>
      <c r="K18" s="422" t="s">
        <v>108</v>
      </c>
      <c r="L18" s="422"/>
      <c r="M18" s="230"/>
    </row>
    <row r="19" spans="1:18" s="237" customFormat="1" ht="52.5" customHeight="1">
      <c r="A19" s="415" t="s">
        <v>128</v>
      </c>
      <c r="B19" s="416"/>
      <c r="C19" s="416"/>
      <c r="D19" s="416"/>
      <c r="E19" s="416"/>
      <c r="F19" s="416"/>
      <c r="G19" s="417"/>
      <c r="H19" s="426" t="s">
        <v>130</v>
      </c>
      <c r="I19" s="427"/>
      <c r="J19" s="235" t="e">
        <f>(B16+D16+F16+H16+J16+L16)/6</f>
        <v>#DIV/0!</v>
      </c>
      <c r="K19" s="423" t="e">
        <f>IF(J19&lt;2.5%,"0.125",IF(J19&lt;4.9%,".25",IF(J19&lt;7.4%,".375",IF(J19&gt;7.5%,".5"))))</f>
        <v>#DIV/0!</v>
      </c>
      <c r="L19" s="423"/>
      <c r="M19" s="236"/>
    </row>
    <row r="20" spans="1:18" ht="24.75" customHeight="1">
      <c r="A20" s="40"/>
      <c r="B20" s="40"/>
      <c r="E20" s="24"/>
      <c r="F20" s="24"/>
      <c r="G20" s="24"/>
      <c r="H20" s="24"/>
      <c r="I20" s="24"/>
      <c r="J20" s="24"/>
      <c r="K20" s="24"/>
      <c r="L20" s="24"/>
      <c r="M20" s="24"/>
    </row>
    <row r="21" spans="1:18">
      <c r="A21" s="35"/>
      <c r="B21" s="35"/>
      <c r="E21" s="24"/>
      <c r="F21" s="24"/>
      <c r="G21" s="24"/>
      <c r="H21" s="24"/>
      <c r="I21" s="24"/>
      <c r="J21" s="24"/>
      <c r="K21" s="24"/>
      <c r="L21" s="24"/>
      <c r="M21" s="24"/>
    </row>
    <row r="22" spans="1:18" s="20" customFormat="1">
      <c r="A22" s="238"/>
      <c r="B22" s="367" t="s">
        <v>11</v>
      </c>
      <c r="C22" s="367"/>
      <c r="D22" s="367"/>
      <c r="E22" s="367"/>
      <c r="F22" s="367" t="s">
        <v>58</v>
      </c>
      <c r="G22" s="367"/>
      <c r="H22" s="367"/>
      <c r="I22" s="367"/>
      <c r="J22" s="15"/>
      <c r="K22" s="15"/>
      <c r="L22" s="15"/>
      <c r="M22" s="15"/>
      <c r="N22" s="15"/>
      <c r="O22" s="15"/>
      <c r="P22" s="15"/>
    </row>
    <row r="23" spans="1:18" s="20" customFormat="1" ht="30.75" customHeight="1">
      <c r="A23" s="238" t="s">
        <v>81</v>
      </c>
      <c r="B23" s="367"/>
      <c r="C23" s="367"/>
      <c r="D23" s="367"/>
      <c r="E23" s="367"/>
      <c r="F23" s="367"/>
      <c r="G23" s="367"/>
      <c r="H23" s="367"/>
      <c r="I23" s="367"/>
      <c r="J23" s="15"/>
      <c r="K23" s="15"/>
      <c r="L23" s="15"/>
      <c r="M23" s="15"/>
      <c r="N23" s="15"/>
      <c r="O23" s="15"/>
      <c r="P23" s="15"/>
    </row>
    <row r="24" spans="1:18" s="20" customFormat="1" ht="21.75" customHeight="1">
      <c r="A24" s="239" t="s">
        <v>82</v>
      </c>
      <c r="B24" s="367"/>
      <c r="C24" s="367"/>
      <c r="D24" s="367"/>
      <c r="E24" s="367"/>
      <c r="F24" s="367"/>
      <c r="G24" s="367"/>
      <c r="H24" s="367"/>
      <c r="I24" s="367"/>
      <c r="J24" s="15"/>
      <c r="K24" s="15"/>
      <c r="L24" s="15"/>
      <c r="M24" s="15"/>
      <c r="N24" s="15"/>
      <c r="O24" s="15"/>
      <c r="P24" s="15"/>
    </row>
    <row r="25" spans="1:18" s="20" customFormat="1" ht="18.75" customHeight="1">
      <c r="A25" s="238" t="s">
        <v>83</v>
      </c>
      <c r="B25" s="367"/>
      <c r="C25" s="367"/>
      <c r="D25" s="367"/>
      <c r="E25" s="367"/>
      <c r="F25" s="367" t="s">
        <v>84</v>
      </c>
      <c r="G25" s="367"/>
      <c r="H25" s="367"/>
      <c r="I25" s="367"/>
      <c r="J25" s="15"/>
      <c r="K25" s="15"/>
      <c r="L25" s="15"/>
      <c r="M25" s="15"/>
      <c r="N25" s="15"/>
      <c r="O25" s="15"/>
      <c r="P25" s="15"/>
    </row>
    <row r="26" spans="1:18" s="20" customFormat="1">
      <c r="A26" s="239" t="s">
        <v>12</v>
      </c>
      <c r="B26" s="367"/>
      <c r="C26" s="367"/>
      <c r="D26" s="367"/>
      <c r="E26" s="367"/>
      <c r="F26" s="367"/>
      <c r="G26" s="367"/>
      <c r="H26" s="367"/>
      <c r="I26" s="367"/>
      <c r="J26" s="15"/>
      <c r="K26" s="15"/>
      <c r="L26" s="15"/>
      <c r="M26" s="15"/>
      <c r="N26" s="15"/>
      <c r="O26" s="15"/>
      <c r="P26" s="15"/>
    </row>
    <row r="27" spans="1:18" ht="21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25"/>
      <c r="Q27" s="25"/>
      <c r="R27" s="26"/>
    </row>
    <row r="28" spans="1:18" ht="21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/>
      <c r="P28" s="25"/>
      <c r="Q28" s="25"/>
      <c r="R28" s="26"/>
    </row>
  </sheetData>
  <sheetProtection formatColumns="0" formatRows="0" insertRows="0" deleteRows="0" selectLockedCells="1"/>
  <dataConsolidate/>
  <mergeCells count="35">
    <mergeCell ref="K18:L18"/>
    <mergeCell ref="K19:L19"/>
    <mergeCell ref="A3:M3"/>
    <mergeCell ref="A4:M4"/>
    <mergeCell ref="A5:M5"/>
    <mergeCell ref="H19:I19"/>
    <mergeCell ref="H18:I18"/>
    <mergeCell ref="A7:A9"/>
    <mergeCell ref="B7:E7"/>
    <mergeCell ref="F7:I7"/>
    <mergeCell ref="J7:M7"/>
    <mergeCell ref="B8:C8"/>
    <mergeCell ref="D8:E8"/>
    <mergeCell ref="F8:G8"/>
    <mergeCell ref="H8:I8"/>
    <mergeCell ref="J8:K8"/>
    <mergeCell ref="L8:M8"/>
    <mergeCell ref="B16:C16"/>
    <mergeCell ref="D16:E16"/>
    <mergeCell ref="F16:G16"/>
    <mergeCell ref="H16:I16"/>
    <mergeCell ref="J16:K16"/>
    <mergeCell ref="L16:M16"/>
    <mergeCell ref="A18:G18"/>
    <mergeCell ref="A19:G19"/>
    <mergeCell ref="B25:E25"/>
    <mergeCell ref="F25:I25"/>
    <mergeCell ref="B26:E26"/>
    <mergeCell ref="F26:I26"/>
    <mergeCell ref="B22:E22"/>
    <mergeCell ref="F22:I22"/>
    <mergeCell ref="B23:E23"/>
    <mergeCell ref="F23:I23"/>
    <mergeCell ref="B24:E24"/>
    <mergeCell ref="F24:I24"/>
  </mergeCells>
  <conditionalFormatting sqref="B15:M16">
    <cfRule type="containsErrors" dxfId="15" priority="2">
      <formula>ISERROR(B15)</formula>
    </cfRule>
  </conditionalFormatting>
  <conditionalFormatting sqref="J19:L19">
    <cfRule type="containsErrors" dxfId="14" priority="1">
      <formula>ISERROR(J19)</formula>
    </cfRule>
  </conditionalFormatting>
  <printOptions horizontalCentered="1"/>
  <pageMargins left="1.5" right="0.2" top="1.25" bottom="0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0"/>
  <sheetViews>
    <sheetView topLeftCell="A19" zoomScale="112" zoomScaleNormal="112" workbookViewId="0">
      <selection activeCell="M14" sqref="M14"/>
    </sheetView>
  </sheetViews>
  <sheetFormatPr defaultRowHeight="16.5"/>
  <cols>
    <col min="1" max="1" width="16.140625" style="42" customWidth="1"/>
    <col min="2" max="3" width="10" style="42" customWidth="1"/>
    <col min="4" max="4" width="14.140625" style="42" customWidth="1"/>
    <col min="5" max="8" width="10" style="42" customWidth="1"/>
    <col min="9" max="16384" width="9.140625" style="42"/>
  </cols>
  <sheetData>
    <row r="1" spans="1:8">
      <c r="A1" s="42" t="s">
        <v>56</v>
      </c>
      <c r="B1" s="73"/>
      <c r="C1" s="271"/>
      <c r="D1" s="73"/>
      <c r="E1" s="73"/>
      <c r="F1" s="85" t="s">
        <v>204</v>
      </c>
      <c r="G1" s="73"/>
      <c r="H1" s="47"/>
    </row>
    <row r="2" spans="1:8">
      <c r="B2" s="47"/>
      <c r="C2" s="61"/>
      <c r="E2" s="47"/>
      <c r="F2" s="47"/>
      <c r="H2" s="47"/>
    </row>
    <row r="3" spans="1:8">
      <c r="A3" s="437" t="s">
        <v>36</v>
      </c>
      <c r="B3" s="437"/>
      <c r="C3" s="437"/>
      <c r="D3" s="437"/>
      <c r="E3" s="437"/>
      <c r="F3" s="437"/>
      <c r="G3" s="437"/>
    </row>
    <row r="4" spans="1:8">
      <c r="A4" s="438" t="s">
        <v>132</v>
      </c>
      <c r="B4" s="438"/>
      <c r="C4" s="438"/>
      <c r="D4" s="438"/>
      <c r="E4" s="438"/>
      <c r="F4" s="438"/>
      <c r="G4" s="438"/>
    </row>
    <row r="5" spans="1:8">
      <c r="A5" s="58"/>
      <c r="B5" s="74"/>
      <c r="C5" s="74"/>
      <c r="D5" s="74"/>
      <c r="E5" s="74"/>
    </row>
    <row r="6" spans="1:8" ht="15" customHeight="1">
      <c r="A6" s="440" t="s">
        <v>135</v>
      </c>
      <c r="B6" s="443" t="s">
        <v>54</v>
      </c>
      <c r="C6" s="445"/>
      <c r="D6" s="445"/>
      <c r="E6" s="445"/>
      <c r="F6" s="445"/>
      <c r="G6" s="444"/>
    </row>
    <row r="7" spans="1:8" ht="15" customHeight="1">
      <c r="A7" s="441"/>
      <c r="B7" s="443" t="s">
        <v>202</v>
      </c>
      <c r="C7" s="445"/>
      <c r="D7" s="443" t="s">
        <v>203</v>
      </c>
      <c r="E7" s="444"/>
      <c r="F7" s="443" t="s">
        <v>205</v>
      </c>
      <c r="G7" s="444"/>
    </row>
    <row r="8" spans="1:8" ht="52.5" customHeight="1">
      <c r="A8" s="442"/>
      <c r="B8" s="75" t="s">
        <v>194</v>
      </c>
      <c r="C8" s="75" t="s">
        <v>96</v>
      </c>
      <c r="D8" s="75" t="s">
        <v>194</v>
      </c>
      <c r="E8" s="75" t="s">
        <v>96</v>
      </c>
      <c r="F8" s="75" t="s">
        <v>194</v>
      </c>
      <c r="G8" s="75" t="s">
        <v>96</v>
      </c>
    </row>
    <row r="9" spans="1:8">
      <c r="A9" s="76" t="s">
        <v>0</v>
      </c>
      <c r="B9" s="76"/>
      <c r="C9" s="76"/>
      <c r="D9" s="76"/>
      <c r="E9" s="76"/>
      <c r="F9" s="76"/>
      <c r="G9" s="76"/>
    </row>
    <row r="10" spans="1:8">
      <c r="A10" s="76" t="s">
        <v>8</v>
      </c>
      <c r="B10" s="294"/>
      <c r="C10" s="295"/>
      <c r="D10" s="294"/>
      <c r="E10" s="295"/>
      <c r="F10" s="294"/>
      <c r="G10" s="295"/>
    </row>
    <row r="11" spans="1:8">
      <c r="A11" s="76" t="s">
        <v>1</v>
      </c>
      <c r="B11" s="39"/>
      <c r="C11" s="260"/>
      <c r="D11" s="39"/>
      <c r="E11" s="264"/>
      <c r="F11" s="39"/>
      <c r="G11" s="264"/>
    </row>
    <row r="12" spans="1:8">
      <c r="A12" s="76" t="s">
        <v>2</v>
      </c>
      <c r="B12" s="39"/>
      <c r="C12" s="260"/>
      <c r="D12" s="39"/>
      <c r="E12" s="264"/>
      <c r="F12" s="39"/>
      <c r="G12" s="264"/>
    </row>
    <row r="13" spans="1:8">
      <c r="A13" s="76" t="s">
        <v>3</v>
      </c>
      <c r="B13" s="39"/>
      <c r="C13" s="260"/>
      <c r="D13" s="39"/>
      <c r="E13" s="264"/>
      <c r="F13" s="39"/>
      <c r="G13" s="264"/>
    </row>
    <row r="14" spans="1:8">
      <c r="A14" s="76"/>
      <c r="B14" s="260"/>
      <c r="C14" s="260"/>
      <c r="D14" s="264"/>
      <c r="E14" s="264"/>
      <c r="F14" s="264"/>
      <c r="G14" s="264"/>
    </row>
    <row r="15" spans="1:8">
      <c r="A15" s="48" t="s">
        <v>9</v>
      </c>
      <c r="B15" s="270">
        <f>SUM(B10:B14)</f>
        <v>0</v>
      </c>
      <c r="C15" s="270">
        <f t="shared" ref="C15:E15" si="0">SUM(C10:C14)</f>
        <v>0</v>
      </c>
      <c r="D15" s="270">
        <f>SUM(D10:D14)</f>
        <v>0</v>
      </c>
      <c r="E15" s="270">
        <f t="shared" si="0"/>
        <v>0</v>
      </c>
      <c r="F15" s="270">
        <f>SUM(F10:F14)</f>
        <v>0</v>
      </c>
      <c r="G15" s="270">
        <f t="shared" ref="G15" si="1">SUM(G10:G14)</f>
        <v>0</v>
      </c>
    </row>
    <row r="16" spans="1:8" s="291" customFormat="1">
      <c r="A16" s="289"/>
      <c r="B16" s="290"/>
      <c r="C16" s="290"/>
      <c r="D16" s="290"/>
      <c r="E16" s="290"/>
    </row>
    <row r="17" spans="1:14" s="291" customFormat="1">
      <c r="A17" s="289"/>
      <c r="B17" s="292"/>
      <c r="C17" s="292"/>
      <c r="D17" s="292"/>
      <c r="E17" s="292"/>
    </row>
    <row r="18" spans="1:14" s="291" customFormat="1">
      <c r="A18" s="293"/>
      <c r="B18" s="292"/>
      <c r="C18" s="292"/>
      <c r="D18" s="292"/>
      <c r="E18" s="292"/>
    </row>
    <row r="19" spans="1:14" s="278" customFormat="1" ht="30.75" customHeight="1">
      <c r="A19" s="447" t="s">
        <v>35</v>
      </c>
      <c r="B19" s="448"/>
      <c r="C19" s="448"/>
      <c r="D19" s="448"/>
      <c r="E19" s="448"/>
      <c r="F19" s="449"/>
      <c r="G19" s="276" t="s">
        <v>80</v>
      </c>
      <c r="H19" s="277" t="s">
        <v>109</v>
      </c>
    </row>
    <row r="20" spans="1:14" ht="26.25" customHeight="1">
      <c r="A20" s="450" t="s">
        <v>110</v>
      </c>
      <c r="B20" s="451"/>
      <c r="C20" s="451"/>
      <c r="D20" s="451"/>
      <c r="E20" s="451"/>
      <c r="F20" s="452"/>
      <c r="G20" s="79" t="e">
        <f>(C15+E15+G15)/(B15+D15+F15)</f>
        <v>#DIV/0!</v>
      </c>
      <c r="H20" s="240" t="e">
        <f>IF(G20&lt;0.1%,"0.0",IF(G20&lt;0.25%,"0.25",IF(G20&lt;0.5%,"0.375",IF(G20&gt;0.49%,"0.5"))))</f>
        <v>#DIV/0!</v>
      </c>
    </row>
    <row r="21" spans="1:14" ht="19.5" customHeight="1">
      <c r="A21" s="453" t="s">
        <v>206</v>
      </c>
      <c r="B21" s="439" t="s">
        <v>208</v>
      </c>
      <c r="C21" s="439"/>
      <c r="D21" s="439"/>
      <c r="E21" s="439"/>
      <c r="F21" s="446" t="s">
        <v>207</v>
      </c>
      <c r="G21" s="272"/>
    </row>
    <row r="22" spans="1:14" ht="13.5" customHeight="1">
      <c r="A22" s="453"/>
      <c r="B22" s="436" t="s">
        <v>217</v>
      </c>
      <c r="C22" s="436"/>
      <c r="D22" s="436"/>
      <c r="E22" s="436"/>
      <c r="F22" s="446"/>
      <c r="G22" s="272"/>
    </row>
    <row r="23" spans="1:14" ht="7.5" customHeight="1">
      <c r="A23" s="273"/>
      <c r="B23" s="274"/>
      <c r="C23" s="274"/>
      <c r="D23" s="274"/>
      <c r="E23" s="274"/>
      <c r="F23" s="275"/>
      <c r="G23" s="272"/>
    </row>
    <row r="24" spans="1:14">
      <c r="A24" s="58"/>
      <c r="B24" s="58"/>
      <c r="C24" s="58"/>
      <c r="D24" s="57"/>
      <c r="E24" s="74"/>
    </row>
    <row r="25" spans="1:14" s="80" customFormat="1">
      <c r="A25" s="51"/>
      <c r="B25" s="367" t="s">
        <v>11</v>
      </c>
      <c r="C25" s="367"/>
      <c r="D25" s="367"/>
      <c r="E25" s="367"/>
      <c r="F25" s="367" t="s">
        <v>58</v>
      </c>
      <c r="G25" s="367"/>
      <c r="H25" s="367"/>
      <c r="I25" s="5"/>
      <c r="J25" s="15"/>
      <c r="K25" s="15"/>
      <c r="L25" s="15"/>
    </row>
    <row r="26" spans="1:14" s="80" customFormat="1" ht="24" customHeight="1">
      <c r="A26" s="51" t="s">
        <v>81</v>
      </c>
      <c r="B26" s="367"/>
      <c r="C26" s="367"/>
      <c r="D26" s="367"/>
      <c r="E26" s="367"/>
      <c r="F26" s="367"/>
      <c r="G26" s="367"/>
      <c r="H26" s="367"/>
      <c r="I26" s="5"/>
      <c r="J26" s="15"/>
      <c r="K26" s="15"/>
      <c r="L26" s="15"/>
    </row>
    <row r="27" spans="1:14" s="80" customFormat="1" ht="21.75" customHeight="1">
      <c r="A27" s="52" t="s">
        <v>82</v>
      </c>
      <c r="B27" s="367"/>
      <c r="C27" s="367"/>
      <c r="D27" s="367"/>
      <c r="E27" s="367"/>
      <c r="F27" s="367"/>
      <c r="G27" s="367"/>
      <c r="H27" s="367"/>
      <c r="I27" s="5"/>
      <c r="J27" s="15"/>
      <c r="K27" s="15"/>
      <c r="L27" s="15"/>
    </row>
    <row r="28" spans="1:14" s="80" customFormat="1" ht="18.75" customHeight="1">
      <c r="A28" s="51" t="s">
        <v>83</v>
      </c>
      <c r="B28" s="367"/>
      <c r="C28" s="367"/>
      <c r="D28" s="367"/>
      <c r="E28" s="367"/>
      <c r="F28" s="367" t="s">
        <v>84</v>
      </c>
      <c r="G28" s="367"/>
      <c r="H28" s="367"/>
      <c r="I28" s="5"/>
      <c r="J28" s="15"/>
      <c r="K28" s="15"/>
      <c r="L28" s="15"/>
    </row>
    <row r="29" spans="1:14" s="80" customFormat="1">
      <c r="A29" s="52" t="s">
        <v>12</v>
      </c>
      <c r="B29" s="367"/>
      <c r="C29" s="367"/>
      <c r="D29" s="367"/>
      <c r="E29" s="367"/>
      <c r="F29" s="367"/>
      <c r="G29" s="367"/>
      <c r="H29" s="367"/>
      <c r="I29" s="5"/>
      <c r="J29" s="15"/>
      <c r="K29" s="15"/>
      <c r="L29" s="15"/>
    </row>
    <row r="30" spans="1:14" s="82" customFormat="1" ht="21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81"/>
    </row>
  </sheetData>
  <dataConsolidate/>
  <mergeCells count="23">
    <mergeCell ref="A3:G3"/>
    <mergeCell ref="A4:G4"/>
    <mergeCell ref="B21:E21"/>
    <mergeCell ref="B29:E29"/>
    <mergeCell ref="A6:A8"/>
    <mergeCell ref="D7:E7"/>
    <mergeCell ref="F7:G7"/>
    <mergeCell ref="B6:G6"/>
    <mergeCell ref="F21:F22"/>
    <mergeCell ref="A19:F19"/>
    <mergeCell ref="A20:F20"/>
    <mergeCell ref="A21:A22"/>
    <mergeCell ref="B7:C7"/>
    <mergeCell ref="B25:E25"/>
    <mergeCell ref="B26:E26"/>
    <mergeCell ref="B27:E27"/>
    <mergeCell ref="F29:H29"/>
    <mergeCell ref="B28:E28"/>
    <mergeCell ref="B22:E22"/>
    <mergeCell ref="F25:H25"/>
    <mergeCell ref="F26:H26"/>
    <mergeCell ref="F27:H27"/>
    <mergeCell ref="F28:H28"/>
  </mergeCells>
  <conditionalFormatting sqref="G20:H20">
    <cfRule type="containsErrors" dxfId="13" priority="1">
      <formula>ISERROR(G20)</formula>
    </cfRule>
  </conditionalFormatting>
  <pageMargins left="1.5" right="0.2" top="1" bottom="0" header="0.3" footer="0.3"/>
  <pageSetup paperSize="5"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8"/>
  <sheetViews>
    <sheetView topLeftCell="A10" zoomScale="115" zoomScaleNormal="115" workbookViewId="0">
      <selection activeCell="E19" sqref="E19"/>
    </sheetView>
  </sheetViews>
  <sheetFormatPr defaultRowHeight="16.5"/>
  <cols>
    <col min="1" max="1" width="20.28515625" style="42" customWidth="1"/>
    <col min="2" max="2" width="21.85546875" style="42" customWidth="1"/>
    <col min="3" max="3" width="20.85546875" style="42" customWidth="1"/>
    <col min="4" max="4" width="20.7109375" style="42" customWidth="1"/>
    <col min="5" max="5" width="13.28515625" style="42" customWidth="1"/>
    <col min="6" max="16384" width="9.140625" style="42"/>
  </cols>
  <sheetData>
    <row r="1" spans="1:5">
      <c r="A1" s="42" t="s">
        <v>56</v>
      </c>
      <c r="B1" s="73"/>
      <c r="C1" s="85" t="s">
        <v>57</v>
      </c>
      <c r="D1" s="85"/>
      <c r="E1" s="47"/>
    </row>
    <row r="2" spans="1:5">
      <c r="C2" s="47"/>
      <c r="D2" s="65"/>
      <c r="E2" s="47"/>
    </row>
    <row r="3" spans="1:5">
      <c r="A3" s="455" t="s">
        <v>36</v>
      </c>
      <c r="B3" s="455"/>
      <c r="C3" s="455"/>
      <c r="D3" s="455"/>
      <c r="E3" s="47"/>
    </row>
    <row r="4" spans="1:5" ht="18.75">
      <c r="A4" s="454" t="s">
        <v>133</v>
      </c>
      <c r="B4" s="454"/>
      <c r="C4" s="454"/>
      <c r="D4" s="454"/>
    </row>
    <row r="6" spans="1:5">
      <c r="B6" s="460" t="s">
        <v>15</v>
      </c>
      <c r="C6" s="461"/>
    </row>
    <row r="7" spans="1:5" s="91" customFormat="1" ht="60" customHeight="1">
      <c r="A7" s="93" t="s">
        <v>135</v>
      </c>
      <c r="B7" s="44" t="s">
        <v>111</v>
      </c>
      <c r="C7" s="44" t="s">
        <v>134</v>
      </c>
    </row>
    <row r="8" spans="1:5" ht="15" customHeight="1">
      <c r="A8" s="92" t="s">
        <v>67</v>
      </c>
      <c r="B8" s="86" t="s">
        <v>68</v>
      </c>
      <c r="C8" s="86" t="s">
        <v>69</v>
      </c>
    </row>
    <row r="9" spans="1:5" ht="18.75" customHeight="1">
      <c r="A9" s="76" t="s">
        <v>0</v>
      </c>
      <c r="B9" s="54"/>
      <c r="C9" s="54"/>
    </row>
    <row r="10" spans="1:5">
      <c r="A10" s="76" t="s">
        <v>8</v>
      </c>
      <c r="B10" s="297"/>
      <c r="C10" s="297"/>
    </row>
    <row r="11" spans="1:5" ht="15.75" customHeight="1">
      <c r="A11" s="76" t="s">
        <v>1</v>
      </c>
      <c r="B11" s="297"/>
      <c r="C11" s="297"/>
    </row>
    <row r="12" spans="1:5">
      <c r="A12" s="76" t="s">
        <v>2</v>
      </c>
      <c r="B12" s="138"/>
      <c r="C12" s="138"/>
    </row>
    <row r="13" spans="1:5">
      <c r="A13" s="76" t="s">
        <v>3</v>
      </c>
      <c r="B13" s="138"/>
      <c r="C13" s="138"/>
    </row>
    <row r="14" spans="1:5">
      <c r="A14" s="76" t="s">
        <v>4</v>
      </c>
      <c r="B14" s="138"/>
      <c r="C14" s="138"/>
    </row>
    <row r="15" spans="1:5">
      <c r="A15" s="76" t="s">
        <v>5</v>
      </c>
      <c r="B15" s="138"/>
      <c r="C15" s="138"/>
    </row>
    <row r="16" spans="1:5">
      <c r="A16" s="76" t="s">
        <v>6</v>
      </c>
      <c r="B16" s="138"/>
      <c r="C16" s="138"/>
    </row>
    <row r="17" spans="1:18">
      <c r="A17" s="87" t="s">
        <v>9</v>
      </c>
      <c r="B17" s="88">
        <f>SUM(B10:B16)</f>
        <v>0</v>
      </c>
      <c r="C17" s="88">
        <f>SUM(C10:C16)</f>
        <v>0</v>
      </c>
    </row>
    <row r="18" spans="1:18">
      <c r="A18" s="89"/>
      <c r="B18" s="89"/>
      <c r="C18" s="47"/>
      <c r="D18" s="47"/>
    </row>
    <row r="19" spans="1:18" s="46" customFormat="1" ht="33">
      <c r="A19" s="462" t="s">
        <v>35</v>
      </c>
      <c r="B19" s="463"/>
      <c r="C19" s="139" t="s">
        <v>32</v>
      </c>
      <c r="D19" s="139" t="s">
        <v>80</v>
      </c>
      <c r="E19" s="44" t="s">
        <v>109</v>
      </c>
    </row>
    <row r="20" spans="1:18" ht="23.25" customHeight="1">
      <c r="A20" s="456" t="s">
        <v>86</v>
      </c>
      <c r="B20" s="457"/>
      <c r="C20" s="78" t="s">
        <v>168</v>
      </c>
      <c r="D20" s="94" t="e">
        <f>C17/B17</f>
        <v>#DIV/0!</v>
      </c>
      <c r="E20" s="241" t="e">
        <f>IF(D20&lt;1%,"0.0",IF(D20&lt;10%,"0.05",IF(D20&lt;20%,"0.1",IF(D20&lt;40%,"0.2",IF(D20&lt;60%,"0.3",IF(D20&lt;80%,"0.4",IF(D20&gt;79%,"0.5",IF(D20&gt;0.99%,"0.05"))))))))</f>
        <v>#DIV/0!</v>
      </c>
    </row>
    <row r="21" spans="1:18" ht="54" customHeight="1">
      <c r="A21" s="458"/>
      <c r="B21" s="459"/>
      <c r="C21" s="298" t="s">
        <v>257</v>
      </c>
      <c r="D21" s="95"/>
      <c r="E21" s="95"/>
    </row>
    <row r="22" spans="1:18">
      <c r="G22" s="47"/>
      <c r="H22" s="47"/>
      <c r="I22" s="47"/>
      <c r="J22" s="47"/>
    </row>
    <row r="23" spans="1:18" s="80" customFormat="1">
      <c r="A23" s="51"/>
      <c r="B23" s="332" t="s">
        <v>11</v>
      </c>
      <c r="C23" s="334"/>
      <c r="D23" s="332" t="s">
        <v>58</v>
      </c>
      <c r="E23" s="334"/>
      <c r="G23" s="5"/>
      <c r="H23" s="5"/>
      <c r="I23" s="5"/>
      <c r="J23" s="15"/>
      <c r="K23" s="15"/>
      <c r="L23" s="15"/>
      <c r="M23" s="15"/>
      <c r="N23" s="15"/>
      <c r="O23" s="15"/>
      <c r="P23" s="15"/>
    </row>
    <row r="24" spans="1:18" s="80" customFormat="1" ht="30.75" customHeight="1">
      <c r="A24" s="51" t="s">
        <v>81</v>
      </c>
      <c r="B24" s="3"/>
      <c r="C24" s="4"/>
      <c r="D24" s="3"/>
      <c r="E24" s="4"/>
      <c r="G24" s="5"/>
      <c r="H24" s="5"/>
      <c r="I24" s="5"/>
      <c r="J24" s="15"/>
      <c r="K24" s="15"/>
      <c r="L24" s="15"/>
      <c r="M24" s="15"/>
      <c r="N24" s="15"/>
      <c r="O24" s="15"/>
      <c r="P24" s="15"/>
    </row>
    <row r="25" spans="1:18" s="80" customFormat="1" ht="21.75" customHeight="1">
      <c r="A25" s="52" t="s">
        <v>82</v>
      </c>
      <c r="B25" s="3"/>
      <c r="C25" s="4"/>
      <c r="D25" s="3"/>
      <c r="E25" s="4"/>
      <c r="G25" s="5"/>
      <c r="H25" s="5"/>
      <c r="I25" s="5"/>
      <c r="J25" s="15"/>
      <c r="K25" s="15"/>
      <c r="L25" s="15"/>
      <c r="M25" s="15"/>
      <c r="N25" s="15"/>
      <c r="O25" s="15"/>
      <c r="P25" s="15"/>
    </row>
    <row r="26" spans="1:18" s="80" customFormat="1" ht="18.75" customHeight="1">
      <c r="A26" s="51" t="s">
        <v>83</v>
      </c>
      <c r="B26" s="3"/>
      <c r="C26" s="4"/>
      <c r="D26" s="332" t="s">
        <v>84</v>
      </c>
      <c r="E26" s="334"/>
      <c r="G26" s="5"/>
      <c r="H26" s="5"/>
      <c r="I26" s="5"/>
      <c r="J26" s="15"/>
      <c r="K26" s="15"/>
      <c r="L26" s="15"/>
      <c r="M26" s="15"/>
      <c r="N26" s="15"/>
      <c r="O26" s="15"/>
      <c r="P26" s="15"/>
    </row>
    <row r="27" spans="1:18" s="80" customFormat="1">
      <c r="A27" s="52" t="s">
        <v>12</v>
      </c>
      <c r="B27" s="3"/>
      <c r="C27" s="4"/>
      <c r="D27" s="3"/>
      <c r="E27" s="4"/>
      <c r="G27" s="5"/>
      <c r="H27" s="5"/>
      <c r="I27" s="5"/>
      <c r="J27" s="15"/>
      <c r="K27" s="15"/>
      <c r="L27" s="15"/>
      <c r="M27" s="15"/>
      <c r="N27" s="15"/>
      <c r="O27" s="15"/>
      <c r="P27" s="15"/>
    </row>
    <row r="28" spans="1:18" s="82" customFormat="1" ht="21" customHeight="1">
      <c r="A28" s="24"/>
      <c r="B28" s="24"/>
      <c r="C28" s="24"/>
      <c r="D28" s="24"/>
      <c r="E28" s="24"/>
      <c r="F28" s="24"/>
      <c r="G28" s="25"/>
      <c r="H28" s="25"/>
      <c r="I28" s="25"/>
      <c r="J28" s="25"/>
      <c r="K28" s="24"/>
      <c r="L28" s="24"/>
      <c r="M28" s="24"/>
      <c r="N28" s="24"/>
      <c r="O28" s="25"/>
      <c r="P28" s="25"/>
      <c r="Q28" s="25"/>
      <c r="R28" s="81"/>
    </row>
  </sheetData>
  <dataConsolidate/>
  <mergeCells count="8">
    <mergeCell ref="D26:E26"/>
    <mergeCell ref="A4:D4"/>
    <mergeCell ref="A3:D3"/>
    <mergeCell ref="A20:B21"/>
    <mergeCell ref="B6:C6"/>
    <mergeCell ref="A19:B19"/>
    <mergeCell ref="B23:C23"/>
    <mergeCell ref="D23:E23"/>
  </mergeCells>
  <conditionalFormatting sqref="D20:E20">
    <cfRule type="containsErrors" dxfId="12" priority="1">
      <formula>ISERROR(D20)</formula>
    </cfRule>
  </conditionalFormatting>
  <printOptions horizontalCentered="1"/>
  <pageMargins left="0.2" right="0.2" top="0.75" bottom="0.2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opLeftCell="A4" zoomScale="98" zoomScaleNormal="98" workbookViewId="0">
      <selection activeCell="D11" sqref="D11"/>
    </sheetView>
  </sheetViews>
  <sheetFormatPr defaultRowHeight="16.5"/>
  <cols>
    <col min="1" max="1" width="20.28515625" style="42" customWidth="1"/>
    <col min="2" max="2" width="21.85546875" style="42" customWidth="1"/>
    <col min="3" max="3" width="20.85546875" style="42" customWidth="1"/>
    <col min="4" max="4" width="20.7109375" style="42" customWidth="1"/>
    <col min="5" max="5" width="20.42578125" style="42" customWidth="1"/>
    <col min="6" max="16384" width="9.140625" style="42"/>
  </cols>
  <sheetData>
    <row r="1" spans="1:5">
      <c r="A1" s="42" t="s">
        <v>137</v>
      </c>
      <c r="E1" s="42" t="s">
        <v>138</v>
      </c>
    </row>
    <row r="3" spans="1:5">
      <c r="A3" s="464" t="s">
        <v>36</v>
      </c>
      <c r="B3" s="464"/>
      <c r="C3" s="464"/>
      <c r="D3" s="464"/>
      <c r="E3" s="464"/>
    </row>
    <row r="4" spans="1:5" ht="18.75">
      <c r="A4" s="466" t="s">
        <v>136</v>
      </c>
      <c r="B4" s="466"/>
      <c r="C4" s="466"/>
      <c r="D4" s="466"/>
      <c r="E4" s="466"/>
    </row>
    <row r="5" spans="1:5">
      <c r="A5" s="460" t="s">
        <v>141</v>
      </c>
      <c r="B5" s="465"/>
      <c r="C5" s="465"/>
      <c r="D5" s="465"/>
      <c r="E5" s="461"/>
    </row>
    <row r="6" spans="1:5" s="97" customFormat="1" ht="60" customHeight="1">
      <c r="A6" s="96" t="s">
        <v>209</v>
      </c>
      <c r="B6" s="44" t="s">
        <v>88</v>
      </c>
      <c r="C6" s="44" t="s">
        <v>89</v>
      </c>
      <c r="D6" s="44" t="s">
        <v>16</v>
      </c>
      <c r="E6" s="44" t="s">
        <v>90</v>
      </c>
    </row>
    <row r="7" spans="1:5" ht="18" customHeight="1">
      <c r="A7" s="299"/>
      <c r="B7" s="300"/>
      <c r="C7" s="300"/>
      <c r="D7" s="300"/>
      <c r="E7" s="166"/>
    </row>
    <row r="8" spans="1:5" ht="18" customHeight="1">
      <c r="A8" s="76"/>
      <c r="B8" s="77"/>
      <c r="C8" s="143"/>
      <c r="D8" s="143"/>
      <c r="E8" s="143"/>
    </row>
    <row r="9" spans="1:5" ht="18" customHeight="1">
      <c r="A9" s="76"/>
      <c r="B9" s="77"/>
      <c r="C9" s="143"/>
      <c r="D9" s="143"/>
      <c r="E9" s="143"/>
    </row>
    <row r="10" spans="1:5" ht="18" customHeight="1">
      <c r="A10" s="76"/>
      <c r="B10" s="77"/>
      <c r="C10" s="143"/>
      <c r="D10" s="143"/>
      <c r="E10" s="143"/>
    </row>
    <row r="11" spans="1:5" ht="18" customHeight="1">
      <c r="A11" s="76"/>
      <c r="B11" s="77"/>
      <c r="C11" s="143"/>
      <c r="D11" s="143"/>
      <c r="E11" s="143"/>
    </row>
    <row r="12" spans="1:5" ht="18" customHeight="1">
      <c r="A12" s="76"/>
      <c r="B12" s="77"/>
      <c r="C12" s="143"/>
      <c r="D12" s="143"/>
      <c r="E12" s="143"/>
    </row>
    <row r="13" spans="1:5">
      <c r="A13" s="76"/>
      <c r="B13" s="77"/>
      <c r="C13" s="143"/>
      <c r="D13" s="143"/>
      <c r="E13" s="143"/>
    </row>
    <row r="14" spans="1:5" ht="17.25" thickBot="1">
      <c r="A14" s="167"/>
      <c r="B14" s="168"/>
      <c r="C14" s="169"/>
      <c r="D14" s="169"/>
      <c r="E14" s="169"/>
    </row>
    <row r="15" spans="1:5" ht="18" thickTop="1" thickBot="1">
      <c r="A15" s="170" t="s">
        <v>9</v>
      </c>
      <c r="B15" s="171">
        <f>SUM(B7:B14)</f>
        <v>0</v>
      </c>
      <c r="C15" s="172">
        <f>SUM(C7:C14)</f>
        <v>0</v>
      </c>
      <c r="D15" s="172">
        <f t="shared" ref="D15:E15" si="0">SUM(D7:D14)</f>
        <v>0</v>
      </c>
      <c r="E15" s="172">
        <f t="shared" si="0"/>
        <v>0</v>
      </c>
    </row>
    <row r="16" spans="1:5" ht="17.25" thickTop="1"/>
    <row r="17" spans="1:5" s="99" customFormat="1" ht="21.75" customHeight="1">
      <c r="A17" s="467" t="s">
        <v>139</v>
      </c>
      <c r="B17" s="468"/>
      <c r="C17" s="469"/>
      <c r="D17" s="98" t="s">
        <v>80</v>
      </c>
      <c r="E17" s="100" t="s">
        <v>108</v>
      </c>
    </row>
    <row r="18" spans="1:5" s="46" customFormat="1" ht="52.5" customHeight="1">
      <c r="A18" s="470" t="s">
        <v>140</v>
      </c>
      <c r="B18" s="471"/>
      <c r="C18" s="472"/>
      <c r="D18" s="173" t="e">
        <f>C15/B15</f>
        <v>#DIV/0!</v>
      </c>
      <c r="E18" s="240" t="e">
        <f>IF(D18&lt;1%,"0.0",IF(D18&lt;9%,"0.5",IF(D18&lt;17%,"1.0",IF(D18&lt;25%,"1.5",IF(D18&gt;24%,"2.0")))))</f>
        <v>#DIV/0!</v>
      </c>
    </row>
    <row r="20" spans="1:5">
      <c r="A20" s="51"/>
      <c r="B20" s="332" t="s">
        <v>11</v>
      </c>
      <c r="C20" s="333"/>
      <c r="D20" s="332" t="s">
        <v>58</v>
      </c>
      <c r="E20" s="334"/>
    </row>
    <row r="21" spans="1:5" ht="27" customHeight="1">
      <c r="A21" s="51" t="s">
        <v>81</v>
      </c>
      <c r="B21" s="332"/>
      <c r="C21" s="333"/>
      <c r="D21" s="3"/>
      <c r="E21" s="4"/>
    </row>
    <row r="22" spans="1:5">
      <c r="A22" s="52" t="s">
        <v>82</v>
      </c>
      <c r="B22" s="332"/>
      <c r="C22" s="333"/>
      <c r="D22" s="3"/>
      <c r="E22" s="4"/>
    </row>
    <row r="23" spans="1:5">
      <c r="A23" s="51" t="s">
        <v>83</v>
      </c>
      <c r="B23" s="332"/>
      <c r="C23" s="333"/>
      <c r="D23" s="332" t="s">
        <v>84</v>
      </c>
      <c r="E23" s="334"/>
    </row>
    <row r="24" spans="1:5">
      <c r="A24" s="52" t="s">
        <v>12</v>
      </c>
      <c r="B24" s="332"/>
      <c r="C24" s="333"/>
      <c r="D24" s="3"/>
      <c r="E24" s="4"/>
    </row>
  </sheetData>
  <dataConsolidate/>
  <mergeCells count="12">
    <mergeCell ref="A3:E3"/>
    <mergeCell ref="B24:C24"/>
    <mergeCell ref="D20:E20"/>
    <mergeCell ref="D23:E23"/>
    <mergeCell ref="A5:E5"/>
    <mergeCell ref="A4:E4"/>
    <mergeCell ref="A17:C17"/>
    <mergeCell ref="B20:C20"/>
    <mergeCell ref="B21:C21"/>
    <mergeCell ref="B22:C22"/>
    <mergeCell ref="B23:C23"/>
    <mergeCell ref="A18:C18"/>
  </mergeCells>
  <conditionalFormatting sqref="D18:E18">
    <cfRule type="containsErrors" dxfId="11" priority="1">
      <formula>ISERROR(D18)</formula>
    </cfRule>
  </conditionalFormatting>
  <printOptions horizontalCentered="1" verticalCentered="1"/>
  <pageMargins left="1.45" right="0.2" top="1" bottom="0.2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Legend</vt:lpstr>
      <vt:lpstr>SCORECARD</vt:lpstr>
      <vt:lpstr>WFTE_UG</vt:lpstr>
      <vt:lpstr>WFTEs_Grad</vt:lpstr>
      <vt:lpstr>Scholars</vt:lpstr>
      <vt:lpstr>Student Financial Assistance</vt:lpstr>
      <vt:lpstr>Mobility</vt:lpstr>
      <vt:lpstr>Employment</vt:lpstr>
      <vt:lpstr>Faculty</vt:lpstr>
      <vt:lpstr>Accreditation Undergrad</vt:lpstr>
      <vt:lpstr>Accreditation Grad </vt:lpstr>
      <vt:lpstr>Institutional Accred</vt:lpstr>
      <vt:lpstr>COE etc</vt:lpstr>
      <vt:lpstr>Board Exam (2)</vt:lpstr>
      <vt:lpstr>'Board Exam (2)'!Print_Area</vt:lpstr>
      <vt:lpstr>Employment!Print_Area</vt:lpstr>
      <vt:lpstr>Faculty!Print_Area</vt:lpstr>
      <vt:lpstr>'Institutional Accred'!Print_Area</vt:lpstr>
      <vt:lpstr>Mobility!Print_Area</vt:lpstr>
      <vt:lpstr>Scholars!Print_Area</vt:lpstr>
      <vt:lpstr>'Student Financial Assistance'!Print_Area</vt:lpstr>
      <vt:lpstr>WFTE_UG!Print_Area</vt:lpstr>
    </vt:vector>
  </TitlesOfParts>
  <Company>Commission on Higher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apenaflorida</dc:creator>
  <cp:lastModifiedBy>Reymos</cp:lastModifiedBy>
  <cp:lastPrinted>2016-08-01T06:59:47Z</cp:lastPrinted>
  <dcterms:created xsi:type="dcterms:W3CDTF">2016-03-03T03:02:46Z</dcterms:created>
  <dcterms:modified xsi:type="dcterms:W3CDTF">2016-08-11T04:11:18Z</dcterms:modified>
</cp:coreProperties>
</file>